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N:\PlanningTreasuryOps\Common\Planning\IDEAS Dashboard\1_Need Content Review\In Process\Fall 2018\Reviewed\"/>
    </mc:Choice>
  </mc:AlternateContent>
  <xr:revisionPtr revIDLastSave="0" documentId="13_ncr:1_{52F507E7-8C0B-452F-8896-4AC4FBC4AB3C}" xr6:coauthVersionLast="41" xr6:coauthVersionMax="41" xr10:uidLastSave="{00000000-0000-0000-0000-000000000000}"/>
  <bookViews>
    <workbookView xWindow="240" yWindow="270" windowWidth="12675" windowHeight="15330" tabRatio="872" xr2:uid="{00000000-000D-0000-FFFF-FFFF00000000}"/>
  </bookViews>
  <sheets>
    <sheet name="Table of Contents" sheetId="43" r:id="rId1"/>
    <sheet name="All lst Timers" sheetId="18" r:id="rId2"/>
    <sheet name="Type of Res for Fees" sheetId="81" r:id="rId3"/>
    <sheet name="Status_Gender" sheetId="62" r:id="rId4"/>
    <sheet name="FTF_% of UG" sheetId="56" r:id="rId5"/>
    <sheet name="FTF College" sheetId="9" r:id="rId6"/>
    <sheet name="Full-Time_FTF_College" sheetId="58" r:id="rId7"/>
    <sheet name="IR Level &amp; Market" sheetId="80" r:id="rId8"/>
    <sheet name="FTF_Cit_Col_Gend" sheetId="67" r:id="rId9"/>
    <sheet name="Gender &amp; Market" sheetId="55" r:id="rId10"/>
    <sheet name="Primary Market" sheetId="63" r:id="rId11"/>
    <sheet name="Major Count" sheetId="82" r:id="rId12"/>
    <sheet name="Top Ten WV Counties" sheetId="64" r:id="rId13"/>
    <sheet name="FTF_US_Gend-State" sheetId="72" r:id="rId14"/>
    <sheet name="FTF_States_Terr_Country" sheetId="78" r:id="rId15"/>
    <sheet name="FTF_County" sheetId="52" r:id="rId16"/>
    <sheet name="FTF_Res_States" sheetId="79" r:id="rId17"/>
    <sheet name="FTF_Race" sheetId="10" r:id="rId18"/>
    <sheet name="FTF_NR-Country" sheetId="27" r:id="rId19"/>
    <sheet name="Prev Yr HS Grad_Gender" sheetId="57" r:id="rId20"/>
    <sheet name="FTF_Profile" sheetId="74" r:id="rId21"/>
    <sheet name="FTF_ACT_Comp" sheetId="73" r:id="rId22"/>
    <sheet name="FTF_ACT" sheetId="48" r:id="rId23"/>
    <sheet name="FTF_ACT_Res" sheetId="51" r:id="rId24"/>
    <sheet name="FTF_ACT_College" sheetId="50" r:id="rId25"/>
    <sheet name="FTF_SAT Tot" sheetId="75" r:id="rId26"/>
    <sheet name="FTF_SAT_Res" sheetId="40" r:id="rId27"/>
    <sheet name="FTF_SAT_Gender" sheetId="46" r:id="rId28"/>
    <sheet name="FTF_SAT_College" sheetId="38" r:id="rId29"/>
    <sheet name="FTF_Reten" sheetId="76" r:id="rId30"/>
    <sheet name="Definitions" sheetId="20" r:id="rId31"/>
  </sheets>
  <definedNames>
    <definedName name="_xlnm.Print_Area" localSheetId="1">'All lst Timers'!$A$1:$AA$27</definedName>
    <definedName name="_xlnm.Print_Area" localSheetId="30">Definitions!$A$1:$L$43</definedName>
    <definedName name="_xlnm.Print_Area" localSheetId="5">'FTF College'!$A$1:$P$31</definedName>
    <definedName name="_xlnm.Print_Area" localSheetId="4">'FTF_% of UG'!$A$1:$D$23</definedName>
    <definedName name="_xlnm.Print_Area" localSheetId="22">FTF_ACT!$A$1:$P$27</definedName>
    <definedName name="_xlnm.Print_Area" localSheetId="24">FTF_ACT_College!$A$1:$Q$117</definedName>
    <definedName name="_xlnm.Print_Area" localSheetId="21">FTF_ACT_Comp!$A$1:$H$32</definedName>
    <definedName name="_xlnm.Print_Area" localSheetId="23">FTF_ACT_Res!$A$1:$Q$33</definedName>
    <definedName name="_xlnm.Print_Area" localSheetId="15">FTF_County!$A$1:$P$66</definedName>
    <definedName name="_xlnm.Print_Area" localSheetId="18">'FTF_NR-Country'!$A$1:$P$112</definedName>
    <definedName name="_xlnm.Print_Area" localSheetId="20">FTF_Profile!$A$1:$D$33</definedName>
    <definedName name="_xlnm.Print_Area" localSheetId="17">FTF_Race!$A$1:$P$21</definedName>
    <definedName name="_xlnm.Print_Area" localSheetId="16">FTF_Res_States!$A$1:$P$69</definedName>
    <definedName name="_xlnm.Print_Area" localSheetId="29">FTF_Reten!$A$1:$D$25</definedName>
    <definedName name="_xlnm.Print_Area" localSheetId="25">'FTF_SAT Tot'!$A$1:$F$33</definedName>
    <definedName name="_xlnm.Print_Area" localSheetId="28">FTF_SAT_College!$A$1:$Q$81</definedName>
    <definedName name="_xlnm.Print_Area" localSheetId="27">FTF_SAT_Gender!$A$1:$Q$18</definedName>
    <definedName name="_xlnm.Print_Area" localSheetId="26">FTF_SAT_Res!$A$1:$Q$30</definedName>
    <definedName name="_xlnm.Print_Area" localSheetId="13">'FTF_US_Gend-State'!$A$1:$AR$69</definedName>
    <definedName name="_xlnm.Print_Area" localSheetId="6">'Full-Time_FTF_College'!$A$1:$P$41</definedName>
    <definedName name="_xlnm.Print_Area" localSheetId="7">'IR Level &amp; Market'!$A$1:$M$100</definedName>
    <definedName name="_xlnm.Print_Area" localSheetId="19">'Prev Yr HS Grad_Gender'!$A$1:$E$53</definedName>
    <definedName name="_xlnm.Print_Area" localSheetId="10">'Primary Market'!$A$1:$P$16</definedName>
    <definedName name="_xlnm.Print_Area" localSheetId="3">Status_Gender!$A$1:$E$55</definedName>
    <definedName name="_xlnm.Print_Area" localSheetId="0">'Table of Contents'!$A$1:$B$37</definedName>
    <definedName name="_xlnm.Print_Area" localSheetId="2">'Type of Res for Fees'!$A$1:$H$27</definedName>
    <definedName name="_xlnm.Print_Titles" localSheetId="1">'All lst Timers'!$A:$A</definedName>
    <definedName name="_xlnm.Print_Titles" localSheetId="5">'FTF College'!$1:$7</definedName>
    <definedName name="_xlnm.Print_Titles" localSheetId="24">FTF_ACT_College!$1:$7</definedName>
    <definedName name="_xlnm.Print_Titles" localSheetId="8">FTF_Cit_Col_Gend!$A:$B,FTF_Cit_Col_Gend!$1:$8</definedName>
    <definedName name="_xlnm.Print_Titles" localSheetId="15">FTF_County!$1:$7</definedName>
    <definedName name="_xlnm.Print_Titles" localSheetId="18">'FTF_NR-Country'!$1:$7</definedName>
    <definedName name="_xlnm.Print_Titles" localSheetId="16">FTF_Res_States!$1:$8</definedName>
    <definedName name="_xlnm.Print_Titles" localSheetId="28">FTF_SAT_College!$1:$7</definedName>
    <definedName name="_xlnm.Print_Titles" localSheetId="14">FTF_States_Terr_Country!$1:$8</definedName>
    <definedName name="_xlnm.Print_Titles" localSheetId="13">'FTF_US_Gend-State'!$A:$A,'FTF_US_Gend-State'!$1:$9</definedName>
    <definedName name="_xlnm.Print_Titles" localSheetId="6">'Full-Time_FTF_College'!$1:$7</definedName>
    <definedName name="_xlnm.Print_Titles" localSheetId="7">'IR Level &amp; Market'!$1:$8</definedName>
    <definedName name="_xlnm.Print_Titles" localSheetId="11">'Major Count'!$A:$B,'Major Count'!$1:$8</definedName>
    <definedName name="_xlnm.Print_Titles" localSheetId="19">'Prev Yr HS Grad_Gender'!$1:$7</definedName>
    <definedName name="_xlnm.Print_Titles" localSheetId="3">Status_Gender!$1:$7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40" l="1"/>
  <c r="C28" i="40"/>
  <c r="D8" i="76"/>
  <c r="C25" i="48"/>
  <c r="D10" i="57"/>
  <c r="C10" i="57"/>
  <c r="E9" i="57"/>
  <c r="E8" i="57"/>
  <c r="B110" i="27"/>
  <c r="B18" i="10"/>
  <c r="B64" i="79"/>
  <c r="B67" i="79" s="1"/>
  <c r="B64" i="52"/>
  <c r="G167" i="78"/>
  <c r="F167" i="78"/>
  <c r="E167" i="78"/>
  <c r="D167" i="78"/>
  <c r="B167" i="78"/>
  <c r="C65" i="72"/>
  <c r="B65" i="72"/>
  <c r="D64" i="72"/>
  <c r="D63" i="72"/>
  <c r="D62" i="72"/>
  <c r="D61" i="72"/>
  <c r="D60" i="72"/>
  <c r="D59" i="72"/>
  <c r="D58" i="72"/>
  <c r="D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B18" i="64"/>
  <c r="B20" i="64" s="1"/>
  <c r="F143" i="82"/>
  <c r="F51" i="82"/>
  <c r="F219" i="82"/>
  <c r="E205" i="82"/>
  <c r="D205" i="82"/>
  <c r="C205" i="82"/>
  <c r="F203" i="82"/>
  <c r="F200" i="82"/>
  <c r="E199" i="82"/>
  <c r="D199" i="82"/>
  <c r="C199" i="82"/>
  <c r="F198" i="82"/>
  <c r="F57" i="82"/>
  <c r="F24" i="82"/>
  <c r="E229" i="82"/>
  <c r="D229" i="82"/>
  <c r="C229" i="82"/>
  <c r="F228" i="82"/>
  <c r="E227" i="82"/>
  <c r="D227" i="82"/>
  <c r="C227" i="82"/>
  <c r="F226" i="82"/>
  <c r="F225" i="82"/>
  <c r="F224" i="82"/>
  <c r="F223" i="82"/>
  <c r="F222" i="82"/>
  <c r="F221" i="82"/>
  <c r="F220" i="82"/>
  <c r="F218" i="82"/>
  <c r="F217" i="82"/>
  <c r="E216" i="82"/>
  <c r="D216" i="82"/>
  <c r="C216" i="82"/>
  <c r="F215" i="82"/>
  <c r="E214" i="82"/>
  <c r="D214" i="82"/>
  <c r="C214" i="82"/>
  <c r="F213" i="82"/>
  <c r="F212" i="82"/>
  <c r="E211" i="82"/>
  <c r="D211" i="82"/>
  <c r="C211" i="82"/>
  <c r="F209" i="82"/>
  <c r="F208" i="82"/>
  <c r="F207" i="82"/>
  <c r="F206" i="82"/>
  <c r="F204" i="82"/>
  <c r="F202" i="82"/>
  <c r="F197" i="82"/>
  <c r="E196" i="82"/>
  <c r="D196" i="82"/>
  <c r="C196" i="82"/>
  <c r="F193" i="82"/>
  <c r="F192" i="82"/>
  <c r="F191" i="82"/>
  <c r="F190" i="82"/>
  <c r="F189" i="82"/>
  <c r="F188" i="82"/>
  <c r="F187" i="82"/>
  <c r="E186" i="82"/>
  <c r="D186" i="82"/>
  <c r="C186" i="82"/>
  <c r="F185" i="82"/>
  <c r="F184" i="82"/>
  <c r="F183" i="82"/>
  <c r="F182" i="82"/>
  <c r="F181" i="82"/>
  <c r="F180" i="82"/>
  <c r="F179" i="82"/>
  <c r="F178" i="82"/>
  <c r="E177" i="82"/>
  <c r="D177" i="82"/>
  <c r="F177" i="82" s="1"/>
  <c r="C177" i="82"/>
  <c r="F176" i="82"/>
  <c r="E175" i="82"/>
  <c r="D175" i="82"/>
  <c r="C175" i="82"/>
  <c r="F174" i="82"/>
  <c r="F173" i="82"/>
  <c r="F172" i="82"/>
  <c r="F171" i="82"/>
  <c r="F170" i="82"/>
  <c r="F169" i="82"/>
  <c r="F168" i="82"/>
  <c r="F167" i="82"/>
  <c r="F166" i="82"/>
  <c r="F165" i="82"/>
  <c r="F164" i="82"/>
  <c r="F163" i="82"/>
  <c r="F162" i="82"/>
  <c r="F161" i="82"/>
  <c r="F160" i="82"/>
  <c r="F159" i="82"/>
  <c r="F158" i="82"/>
  <c r="F157" i="82"/>
  <c r="F156" i="82"/>
  <c r="F155" i="82"/>
  <c r="F154" i="82"/>
  <c r="F153" i="82"/>
  <c r="F152" i="82"/>
  <c r="F151" i="82"/>
  <c r="F150" i="82"/>
  <c r="F149" i="82"/>
  <c r="F148" i="82"/>
  <c r="E147" i="82"/>
  <c r="D147" i="82"/>
  <c r="C147" i="82"/>
  <c r="F146" i="82"/>
  <c r="F145" i="82"/>
  <c r="F144" i="82"/>
  <c r="F142" i="82"/>
  <c r="F141" i="82"/>
  <c r="F140" i="82"/>
  <c r="F139" i="82"/>
  <c r="F138" i="82"/>
  <c r="F137" i="82"/>
  <c r="F136" i="82"/>
  <c r="F135" i="82"/>
  <c r="F134" i="82"/>
  <c r="F133" i="82"/>
  <c r="F132" i="82"/>
  <c r="F131" i="82"/>
  <c r="F130" i="82"/>
  <c r="F129" i="82"/>
  <c r="F128" i="82"/>
  <c r="F127" i="82"/>
  <c r="F126" i="82"/>
  <c r="F125" i="82"/>
  <c r="F124" i="82"/>
  <c r="F123" i="82"/>
  <c r="F122" i="82"/>
  <c r="F121" i="82"/>
  <c r="F120" i="82"/>
  <c r="F119" i="82"/>
  <c r="F118" i="82"/>
  <c r="E117" i="82"/>
  <c r="D117" i="82"/>
  <c r="C117" i="82"/>
  <c r="F116" i="82"/>
  <c r="F115" i="82"/>
  <c r="F114" i="82"/>
  <c r="F113" i="82"/>
  <c r="F112" i="82"/>
  <c r="F111" i="82"/>
  <c r="F110" i="82"/>
  <c r="F109" i="82"/>
  <c r="F108" i="82"/>
  <c r="F107" i="82"/>
  <c r="F106" i="82"/>
  <c r="F104" i="82"/>
  <c r="F103" i="82"/>
  <c r="F102" i="82"/>
  <c r="F101" i="82"/>
  <c r="E100" i="82"/>
  <c r="D100" i="82"/>
  <c r="C100" i="82"/>
  <c r="F99" i="82"/>
  <c r="F98" i="82"/>
  <c r="F97" i="82"/>
  <c r="F96" i="82"/>
  <c r="F95" i="82"/>
  <c r="F93" i="82"/>
  <c r="F92" i="82"/>
  <c r="F91" i="82"/>
  <c r="F90" i="82"/>
  <c r="F89" i="82"/>
  <c r="F88" i="82"/>
  <c r="F87" i="82"/>
  <c r="F86" i="82"/>
  <c r="F85" i="82"/>
  <c r="F84" i="82"/>
  <c r="F83" i="82"/>
  <c r="F82" i="82"/>
  <c r="F81" i="82"/>
  <c r="F80" i="82"/>
  <c r="F79" i="82"/>
  <c r="F78" i="82"/>
  <c r="F77" i="82"/>
  <c r="F76" i="82"/>
  <c r="F75" i="82"/>
  <c r="F74" i="82"/>
  <c r="F73" i="82"/>
  <c r="F72" i="82"/>
  <c r="F71" i="82"/>
  <c r="F70" i="82"/>
  <c r="F69" i="82"/>
  <c r="F68" i="82"/>
  <c r="F67" i="82"/>
  <c r="F66" i="82"/>
  <c r="F65" i="82"/>
  <c r="F64" i="82"/>
  <c r="F63" i="82"/>
  <c r="F62" i="82"/>
  <c r="F61" i="82"/>
  <c r="F60" i="82"/>
  <c r="F59" i="82"/>
  <c r="F58" i="82"/>
  <c r="F56" i="82"/>
  <c r="F55" i="82"/>
  <c r="F54" i="82"/>
  <c r="F53" i="82"/>
  <c r="F52" i="82"/>
  <c r="F50" i="82"/>
  <c r="F49" i="82"/>
  <c r="F48" i="82"/>
  <c r="F47" i="82"/>
  <c r="F46" i="82"/>
  <c r="F45" i="82"/>
  <c r="F44" i="82"/>
  <c r="F43" i="82"/>
  <c r="F42" i="82"/>
  <c r="F41" i="82"/>
  <c r="F40" i="82"/>
  <c r="F39" i="82"/>
  <c r="F38" i="82"/>
  <c r="F37" i="82"/>
  <c r="E36" i="82"/>
  <c r="D36" i="82"/>
  <c r="C36" i="82"/>
  <c r="F35" i="82"/>
  <c r="F34" i="82"/>
  <c r="F33" i="82"/>
  <c r="F32" i="82"/>
  <c r="F31" i="82"/>
  <c r="F30" i="82"/>
  <c r="F29" i="82"/>
  <c r="F28" i="82"/>
  <c r="F27" i="82"/>
  <c r="F26" i="82"/>
  <c r="F25" i="82"/>
  <c r="F23" i="82"/>
  <c r="F22" i="82"/>
  <c r="F21" i="82"/>
  <c r="F20" i="82"/>
  <c r="F19" i="82"/>
  <c r="F18" i="82"/>
  <c r="F17" i="82"/>
  <c r="F16" i="82"/>
  <c r="F15" i="82"/>
  <c r="F14" i="82"/>
  <c r="F13" i="82"/>
  <c r="F12" i="82"/>
  <c r="F11" i="82"/>
  <c r="F10" i="82"/>
  <c r="F9" i="82"/>
  <c r="B14" i="63"/>
  <c r="K9" i="55"/>
  <c r="K10" i="55"/>
  <c r="K13" i="55"/>
  <c r="K12" i="55"/>
  <c r="I11" i="55"/>
  <c r="H11" i="55"/>
  <c r="G11" i="55"/>
  <c r="F11" i="55"/>
  <c r="E11" i="55"/>
  <c r="D11" i="55"/>
  <c r="C11" i="55"/>
  <c r="J10" i="55"/>
  <c r="J9" i="55"/>
  <c r="D56" i="67"/>
  <c r="C56" i="67"/>
  <c r="E55" i="67"/>
  <c r="E54" i="67"/>
  <c r="E56" i="67" s="1"/>
  <c r="D53" i="67"/>
  <c r="C53" i="67"/>
  <c r="E52" i="67"/>
  <c r="E51" i="67"/>
  <c r="E53" i="67"/>
  <c r="D50" i="67"/>
  <c r="C50" i="67"/>
  <c r="E49" i="67"/>
  <c r="E48" i="67"/>
  <c r="D47" i="67"/>
  <c r="C47" i="67"/>
  <c r="E46" i="67"/>
  <c r="E45" i="67"/>
  <c r="D44" i="67"/>
  <c r="C44" i="67"/>
  <c r="E43" i="67"/>
  <c r="E42" i="67"/>
  <c r="E44" i="67" s="1"/>
  <c r="D41" i="67"/>
  <c r="C41" i="67"/>
  <c r="E40" i="67"/>
  <c r="E39" i="67"/>
  <c r="D38" i="67"/>
  <c r="C38" i="67"/>
  <c r="E37" i="67"/>
  <c r="E36" i="67"/>
  <c r="E38" i="67" s="1"/>
  <c r="D35" i="67"/>
  <c r="C35" i="67"/>
  <c r="E34" i="67"/>
  <c r="E33" i="67"/>
  <c r="E35" i="67" s="1"/>
  <c r="D32" i="67"/>
  <c r="C32" i="67"/>
  <c r="E31" i="67"/>
  <c r="E30" i="67"/>
  <c r="D29" i="67"/>
  <c r="C29" i="67"/>
  <c r="E28" i="67"/>
  <c r="E27" i="67"/>
  <c r="E29" i="67"/>
  <c r="D26" i="67"/>
  <c r="C26" i="67"/>
  <c r="E25" i="67"/>
  <c r="E24" i="67"/>
  <c r="D23" i="67"/>
  <c r="C23" i="67"/>
  <c r="E22" i="67"/>
  <c r="E21" i="67"/>
  <c r="E23" i="67" s="1"/>
  <c r="D20" i="67"/>
  <c r="C20" i="67"/>
  <c r="E19" i="67"/>
  <c r="E18" i="67"/>
  <c r="E20" i="67" s="1"/>
  <c r="D17" i="67"/>
  <c r="C17" i="67"/>
  <c r="E16" i="67"/>
  <c r="E15" i="67"/>
  <c r="E17" i="67" s="1"/>
  <c r="D14" i="67"/>
  <c r="C14" i="67"/>
  <c r="E13" i="67"/>
  <c r="E12" i="67"/>
  <c r="E14" i="67"/>
  <c r="K14" i="80"/>
  <c r="J14" i="80"/>
  <c r="I14" i="80"/>
  <c r="H14" i="80"/>
  <c r="G14" i="80"/>
  <c r="F14" i="80"/>
  <c r="E14" i="80"/>
  <c r="D14" i="80"/>
  <c r="C14" i="80"/>
  <c r="L13" i="80"/>
  <c r="L12" i="80"/>
  <c r="L11" i="80"/>
  <c r="L10" i="80"/>
  <c r="L9" i="80"/>
  <c r="B26" i="58"/>
  <c r="B26" i="9"/>
  <c r="C9" i="56"/>
  <c r="D10" i="62"/>
  <c r="C10" i="62"/>
  <c r="E9" i="62"/>
  <c r="E8" i="62"/>
  <c r="E8" i="81"/>
  <c r="G8" i="81"/>
  <c r="C19" i="18"/>
  <c r="B19" i="18"/>
  <c r="C13" i="18"/>
  <c r="B14" i="18" s="1"/>
  <c r="B13" i="18"/>
  <c r="S62" i="67"/>
  <c r="P62" i="67"/>
  <c r="M62" i="67"/>
  <c r="C167" i="78"/>
  <c r="D9" i="76"/>
  <c r="D25" i="48"/>
  <c r="D13" i="57"/>
  <c r="C13" i="57"/>
  <c r="E12" i="57"/>
  <c r="E11" i="57"/>
  <c r="C110" i="27"/>
  <c r="C18" i="10"/>
  <c r="C64" i="79"/>
  <c r="C67" i="79" s="1"/>
  <c r="C64" i="52"/>
  <c r="F65" i="72"/>
  <c r="E65" i="72"/>
  <c r="G64" i="72"/>
  <c r="G63" i="72"/>
  <c r="G62" i="72"/>
  <c r="G61" i="72"/>
  <c r="G60" i="72"/>
  <c r="G59" i="72"/>
  <c r="G58" i="72"/>
  <c r="G57" i="72"/>
  <c r="G56" i="72"/>
  <c r="G55" i="72"/>
  <c r="G54" i="72"/>
  <c r="G53" i="72"/>
  <c r="G52" i="72"/>
  <c r="G51" i="72"/>
  <c r="G50" i="72"/>
  <c r="G49" i="72"/>
  <c r="G48" i="72"/>
  <c r="G47" i="72"/>
  <c r="G46" i="72"/>
  <c r="G45" i="72"/>
  <c r="G44" i="72"/>
  <c r="G43" i="72"/>
  <c r="G42" i="72"/>
  <c r="G41" i="72"/>
  <c r="G40" i="72"/>
  <c r="G39" i="72"/>
  <c r="G38" i="72"/>
  <c r="G37" i="72"/>
  <c r="G36" i="72"/>
  <c r="G35" i="72"/>
  <c r="G34" i="72"/>
  <c r="G33" i="72"/>
  <c r="G32" i="72"/>
  <c r="G31" i="72"/>
  <c r="G30" i="72"/>
  <c r="G29" i="72"/>
  <c r="G28" i="72"/>
  <c r="G27" i="72"/>
  <c r="G26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G10" i="72"/>
  <c r="D18" i="64"/>
  <c r="D20" i="64" s="1"/>
  <c r="V216" i="82"/>
  <c r="U216" i="82"/>
  <c r="T216" i="82"/>
  <c r="S216" i="82"/>
  <c r="Q216" i="82"/>
  <c r="P216" i="82"/>
  <c r="O216" i="82"/>
  <c r="R216" i="82" s="1"/>
  <c r="M216" i="82"/>
  <c r="L216" i="82"/>
  <c r="K216" i="82"/>
  <c r="I216" i="82"/>
  <c r="H216" i="82"/>
  <c r="G216" i="82"/>
  <c r="J215" i="82"/>
  <c r="J207" i="82"/>
  <c r="V199" i="82"/>
  <c r="U199" i="82"/>
  <c r="T199" i="82"/>
  <c r="S199" i="82"/>
  <c r="Q199" i="82"/>
  <c r="P199" i="82"/>
  <c r="O199" i="82"/>
  <c r="M199" i="82"/>
  <c r="L199" i="82"/>
  <c r="K199" i="82"/>
  <c r="I199" i="82"/>
  <c r="H199" i="82"/>
  <c r="G199" i="82"/>
  <c r="N197" i="82"/>
  <c r="J197" i="82"/>
  <c r="J185" i="82"/>
  <c r="J169" i="82"/>
  <c r="J168" i="82"/>
  <c r="J133" i="82"/>
  <c r="J107" i="82"/>
  <c r="J20" i="82"/>
  <c r="I229" i="82"/>
  <c r="H229" i="82"/>
  <c r="G229" i="82"/>
  <c r="J229" i="82"/>
  <c r="J228" i="82"/>
  <c r="I227" i="82"/>
  <c r="H227" i="82"/>
  <c r="J227" i="82" s="1"/>
  <c r="G227" i="82"/>
  <c r="J226" i="82"/>
  <c r="J225" i="82"/>
  <c r="J224" i="82"/>
  <c r="J223" i="82"/>
  <c r="J222" i="82"/>
  <c r="J221" i="82"/>
  <c r="J220" i="82"/>
  <c r="J218" i="82"/>
  <c r="J217" i="82"/>
  <c r="I214" i="82"/>
  <c r="H214" i="82"/>
  <c r="G214" i="82"/>
  <c r="J213" i="82"/>
  <c r="J212" i="82"/>
  <c r="I211" i="82"/>
  <c r="H211" i="82"/>
  <c r="G211" i="82"/>
  <c r="J209" i="82"/>
  <c r="J208" i="82"/>
  <c r="J206" i="82"/>
  <c r="I205" i="82"/>
  <c r="H205" i="82"/>
  <c r="G205" i="82"/>
  <c r="J204" i="82"/>
  <c r="J202" i="82"/>
  <c r="I196" i="82"/>
  <c r="H196" i="82"/>
  <c r="G196" i="82"/>
  <c r="J196" i="82" s="1"/>
  <c r="J193" i="82"/>
  <c r="J192" i="82"/>
  <c r="J191" i="82"/>
  <c r="J190" i="82"/>
  <c r="J189" i="82"/>
  <c r="J188" i="82"/>
  <c r="J187" i="82"/>
  <c r="I186" i="82"/>
  <c r="I296" i="82" s="1"/>
  <c r="H186" i="82"/>
  <c r="G186" i="82"/>
  <c r="J184" i="82"/>
  <c r="J183" i="82"/>
  <c r="J182" i="82"/>
  <c r="J181" i="82"/>
  <c r="J180" i="82"/>
  <c r="J179" i="82"/>
  <c r="J178" i="82"/>
  <c r="I177" i="82"/>
  <c r="J177" i="82" s="1"/>
  <c r="H177" i="82"/>
  <c r="G177" i="82"/>
  <c r="J176" i="82"/>
  <c r="I175" i="82"/>
  <c r="H175" i="82"/>
  <c r="J175" i="82" s="1"/>
  <c r="G175" i="82"/>
  <c r="J174" i="82"/>
  <c r="J173" i="82"/>
  <c r="J172" i="82"/>
  <c r="J171" i="82"/>
  <c r="J170" i="82"/>
  <c r="J167" i="82"/>
  <c r="J166" i="82"/>
  <c r="J165" i="82"/>
  <c r="J164" i="82"/>
  <c r="J163" i="82"/>
  <c r="J162" i="82"/>
  <c r="J161" i="82"/>
  <c r="J160" i="82"/>
  <c r="J159" i="82"/>
  <c r="J158" i="82"/>
  <c r="J157" i="82"/>
  <c r="J156" i="82"/>
  <c r="J155" i="82"/>
  <c r="J154" i="82"/>
  <c r="J153" i="82"/>
  <c r="J152" i="82"/>
  <c r="J151" i="82"/>
  <c r="J150" i="82"/>
  <c r="J149" i="82"/>
  <c r="J148" i="82"/>
  <c r="I147" i="82"/>
  <c r="H147" i="82"/>
  <c r="G147" i="82"/>
  <c r="J146" i="82"/>
  <c r="J145" i="82"/>
  <c r="J144" i="82"/>
  <c r="J142" i="82"/>
  <c r="J141" i="82"/>
  <c r="J140" i="82"/>
  <c r="J139" i="82"/>
  <c r="J138" i="82"/>
  <c r="J137" i="82"/>
  <c r="J136" i="82"/>
  <c r="J135" i="82"/>
  <c r="J134" i="82"/>
  <c r="J132" i="82"/>
  <c r="J131" i="82"/>
  <c r="J130" i="82"/>
  <c r="J129" i="82"/>
  <c r="J128" i="82"/>
  <c r="J127" i="82"/>
  <c r="J126" i="82"/>
  <c r="J125" i="82"/>
  <c r="J124" i="82"/>
  <c r="J123" i="82"/>
  <c r="J122" i="82"/>
  <c r="J121" i="82"/>
  <c r="J120" i="82"/>
  <c r="J119" i="82"/>
  <c r="J118" i="82"/>
  <c r="J147" i="82" s="1"/>
  <c r="I117" i="82"/>
  <c r="H117" i="82"/>
  <c r="G117" i="82"/>
  <c r="J116" i="82"/>
  <c r="J115" i="82"/>
  <c r="J114" i="82"/>
  <c r="J113" i="82"/>
  <c r="J112" i="82"/>
  <c r="J111" i="82"/>
  <c r="J110" i="82"/>
  <c r="J109" i="82"/>
  <c r="J108" i="82"/>
  <c r="J106" i="82"/>
  <c r="J104" i="82"/>
  <c r="J103" i="82"/>
  <c r="J102" i="82"/>
  <c r="J101" i="82"/>
  <c r="I100" i="82"/>
  <c r="H100" i="82"/>
  <c r="G100" i="82"/>
  <c r="J99" i="82"/>
  <c r="J98" i="82"/>
  <c r="J97" i="82"/>
  <c r="J96" i="82"/>
  <c r="J95" i="82"/>
  <c r="J93" i="82"/>
  <c r="J92" i="82"/>
  <c r="J91" i="82"/>
  <c r="J90" i="82"/>
  <c r="J89" i="82"/>
  <c r="J88" i="82"/>
  <c r="J87" i="82"/>
  <c r="J86" i="82"/>
  <c r="J85" i="82"/>
  <c r="J84" i="82"/>
  <c r="J83" i="82"/>
  <c r="J82" i="82"/>
  <c r="J81" i="82"/>
  <c r="J80" i="82"/>
  <c r="J79" i="82"/>
  <c r="J78" i="82"/>
  <c r="J77" i="82"/>
  <c r="J76" i="82"/>
  <c r="J75" i="82"/>
  <c r="J74" i="82"/>
  <c r="J73" i="82"/>
  <c r="J72" i="82"/>
  <c r="J71" i="82"/>
  <c r="J70" i="82"/>
  <c r="J69" i="82"/>
  <c r="J68" i="82"/>
  <c r="J67" i="82"/>
  <c r="J66" i="82"/>
  <c r="J65" i="82"/>
  <c r="J64" i="82"/>
  <c r="J63" i="82"/>
  <c r="J62" i="82"/>
  <c r="J61" i="82"/>
  <c r="J60" i="82"/>
  <c r="J59" i="82"/>
  <c r="J58" i="82"/>
  <c r="J56" i="82"/>
  <c r="J55" i="82"/>
  <c r="J54" i="82"/>
  <c r="J53" i="82"/>
  <c r="J52" i="82"/>
  <c r="J50" i="82"/>
  <c r="J49" i="82"/>
  <c r="J48" i="82"/>
  <c r="J47" i="82"/>
  <c r="J46" i="82"/>
  <c r="J45" i="82"/>
  <c r="J44" i="82"/>
  <c r="J43" i="82"/>
  <c r="J42" i="82"/>
  <c r="J41" i="82"/>
  <c r="J40" i="82"/>
  <c r="J39" i="82"/>
  <c r="J38" i="82"/>
  <c r="J37" i="82"/>
  <c r="I36" i="82"/>
  <c r="H36" i="82"/>
  <c r="G36" i="82"/>
  <c r="J35" i="82"/>
  <c r="J34" i="82"/>
  <c r="J33" i="82"/>
  <c r="J32" i="82"/>
  <c r="J31" i="82"/>
  <c r="J30" i="82"/>
  <c r="J29" i="82"/>
  <c r="J28" i="82"/>
  <c r="J27" i="82"/>
  <c r="J26" i="82"/>
  <c r="J25" i="82"/>
  <c r="J23" i="82"/>
  <c r="J22" i="82"/>
  <c r="J21" i="82"/>
  <c r="J19" i="82"/>
  <c r="J18" i="82"/>
  <c r="J17" i="82"/>
  <c r="J16" i="82"/>
  <c r="J15" i="82"/>
  <c r="J14" i="82"/>
  <c r="J13" i="82"/>
  <c r="J12" i="82"/>
  <c r="J11" i="82"/>
  <c r="J10" i="82"/>
  <c r="J9" i="82"/>
  <c r="C14" i="63"/>
  <c r="I14" i="55"/>
  <c r="H14" i="55"/>
  <c r="G14" i="55"/>
  <c r="F14" i="55"/>
  <c r="E14" i="55"/>
  <c r="D14" i="55"/>
  <c r="C14" i="55"/>
  <c r="J13" i="55"/>
  <c r="J12" i="55"/>
  <c r="L12" i="55"/>
  <c r="G50" i="67"/>
  <c r="F50" i="67"/>
  <c r="H49" i="67"/>
  <c r="H48" i="67"/>
  <c r="J38" i="67"/>
  <c r="I38" i="67"/>
  <c r="G38" i="67"/>
  <c r="F38" i="67"/>
  <c r="K37" i="67"/>
  <c r="K38" i="67" s="1"/>
  <c r="H37" i="67"/>
  <c r="H38" i="67" s="1"/>
  <c r="K36" i="67"/>
  <c r="H36" i="67"/>
  <c r="G56" i="67"/>
  <c r="F56" i="67"/>
  <c r="H55" i="67"/>
  <c r="H56" i="67"/>
  <c r="H54" i="67"/>
  <c r="G53" i="67"/>
  <c r="F53" i="67"/>
  <c r="H52" i="67"/>
  <c r="H51" i="67"/>
  <c r="G47" i="67"/>
  <c r="F47" i="67"/>
  <c r="H46" i="67"/>
  <c r="H47" i="67" s="1"/>
  <c r="H45" i="67"/>
  <c r="G44" i="67"/>
  <c r="F44" i="67"/>
  <c r="H43" i="67"/>
  <c r="H42" i="67"/>
  <c r="G41" i="67"/>
  <c r="F41" i="67"/>
  <c r="H40" i="67"/>
  <c r="H39" i="67"/>
  <c r="H41" i="67" s="1"/>
  <c r="G35" i="67"/>
  <c r="F35" i="67"/>
  <c r="H34" i="67"/>
  <c r="H33" i="67"/>
  <c r="G32" i="67"/>
  <c r="F32" i="67"/>
  <c r="H31" i="67"/>
  <c r="H30" i="67"/>
  <c r="G29" i="67"/>
  <c r="F29" i="67"/>
  <c r="H28" i="67"/>
  <c r="H27" i="67"/>
  <c r="G26" i="67"/>
  <c r="F26" i="67"/>
  <c r="H25" i="67"/>
  <c r="H24" i="67"/>
  <c r="H26" i="67" s="1"/>
  <c r="G23" i="67"/>
  <c r="H22" i="67"/>
  <c r="F23" i="67"/>
  <c r="G20" i="67"/>
  <c r="F20" i="67"/>
  <c r="F63" i="67" s="1"/>
  <c r="H19" i="67"/>
  <c r="H18" i="67"/>
  <c r="H20" i="67" s="1"/>
  <c r="G17" i="67"/>
  <c r="F17" i="67"/>
  <c r="H16" i="67"/>
  <c r="H15" i="67"/>
  <c r="G14" i="67"/>
  <c r="F14" i="67"/>
  <c r="H13" i="67"/>
  <c r="H12" i="67"/>
  <c r="K20" i="80"/>
  <c r="J20" i="80"/>
  <c r="I20" i="80"/>
  <c r="H20" i="80"/>
  <c r="G20" i="80"/>
  <c r="F20" i="80"/>
  <c r="E20" i="80"/>
  <c r="D20" i="80"/>
  <c r="C20" i="80"/>
  <c r="L19" i="80"/>
  <c r="L18" i="80"/>
  <c r="L17" i="80"/>
  <c r="L16" i="80"/>
  <c r="L15" i="80"/>
  <c r="L20" i="80" s="1"/>
  <c r="C26" i="58"/>
  <c r="C26" i="9"/>
  <c r="C10" i="56"/>
  <c r="D13" i="62"/>
  <c r="C13" i="62"/>
  <c r="E12" i="62"/>
  <c r="E11" i="62"/>
  <c r="E13" i="62" s="1"/>
  <c r="G9" i="81"/>
  <c r="E9" i="81"/>
  <c r="E19" i="18"/>
  <c r="D19" i="18"/>
  <c r="E13" i="18"/>
  <c r="D13" i="18"/>
  <c r="D14" i="18" s="1"/>
  <c r="AN1" i="67"/>
  <c r="D10" i="76"/>
  <c r="K26" i="80"/>
  <c r="J26" i="80"/>
  <c r="I26" i="80"/>
  <c r="H26" i="80"/>
  <c r="G26" i="80"/>
  <c r="F26" i="80"/>
  <c r="E26" i="80"/>
  <c r="D26" i="80"/>
  <c r="C26" i="80"/>
  <c r="E28" i="40"/>
  <c r="E25" i="48"/>
  <c r="D16" i="57"/>
  <c r="C16" i="57"/>
  <c r="E15" i="57"/>
  <c r="E16" i="57" s="1"/>
  <c r="E14" i="57"/>
  <c r="D110" i="27"/>
  <c r="D18" i="10"/>
  <c r="D64" i="79"/>
  <c r="D67" i="79" s="1"/>
  <c r="D64" i="52"/>
  <c r="I65" i="72"/>
  <c r="H65" i="72"/>
  <c r="J64" i="72"/>
  <c r="J63" i="72"/>
  <c r="J62" i="72"/>
  <c r="J61" i="72"/>
  <c r="J60" i="72"/>
  <c r="J59" i="72"/>
  <c r="J58" i="72"/>
  <c r="J57" i="72"/>
  <c r="J56" i="72"/>
  <c r="J55" i="72"/>
  <c r="J54" i="72"/>
  <c r="J53" i="72"/>
  <c r="J52" i="72"/>
  <c r="J51" i="72"/>
  <c r="J50" i="72"/>
  <c r="J49" i="72"/>
  <c r="J48" i="72"/>
  <c r="J47" i="72"/>
  <c r="J46" i="72"/>
  <c r="J45" i="72"/>
  <c r="J44" i="72"/>
  <c r="J43" i="72"/>
  <c r="J42" i="72"/>
  <c r="J41" i="72"/>
  <c r="J40" i="72"/>
  <c r="J39" i="72"/>
  <c r="J38" i="72"/>
  <c r="J37" i="72"/>
  <c r="J36" i="72"/>
  <c r="J35" i="72"/>
  <c r="J34" i="72"/>
  <c r="J33" i="72"/>
  <c r="J32" i="72"/>
  <c r="J31" i="72"/>
  <c r="J30" i="72"/>
  <c r="J29" i="72"/>
  <c r="J28" i="72"/>
  <c r="J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65" i="72" s="1"/>
  <c r="F18" i="64"/>
  <c r="F20" i="64" s="1"/>
  <c r="M229" i="82"/>
  <c r="L229" i="82"/>
  <c r="K229" i="82"/>
  <c r="N228" i="82"/>
  <c r="N213" i="82"/>
  <c r="M214" i="82"/>
  <c r="L214" i="82"/>
  <c r="K214" i="82"/>
  <c r="N214" i="82" s="1"/>
  <c r="N189" i="82"/>
  <c r="N190" i="82"/>
  <c r="N191" i="82"/>
  <c r="M186" i="82"/>
  <c r="L186" i="82"/>
  <c r="K186" i="82"/>
  <c r="N179" i="82"/>
  <c r="N184" i="82"/>
  <c r="N165" i="82"/>
  <c r="N152" i="82"/>
  <c r="N153" i="82"/>
  <c r="N154" i="82"/>
  <c r="N155" i="82"/>
  <c r="N156" i="82"/>
  <c r="N157" i="82"/>
  <c r="N158" i="82"/>
  <c r="N159" i="82"/>
  <c r="N160" i="82"/>
  <c r="AP117" i="82"/>
  <c r="AJ117" i="82"/>
  <c r="AK117" i="82"/>
  <c r="AL117" i="82"/>
  <c r="AM117" i="82"/>
  <c r="AN117" i="82"/>
  <c r="AO117" i="82"/>
  <c r="AQ117" i="82"/>
  <c r="AR117" i="82"/>
  <c r="AS117" i="82"/>
  <c r="AT117" i="82"/>
  <c r="AI117" i="82"/>
  <c r="L147" i="82"/>
  <c r="M147" i="82"/>
  <c r="K147" i="82"/>
  <c r="N146" i="82"/>
  <c r="N145" i="82"/>
  <c r="N144" i="82"/>
  <c r="N142" i="82"/>
  <c r="N141" i="82"/>
  <c r="N140" i="82"/>
  <c r="N139" i="82"/>
  <c r="N138" i="82"/>
  <c r="N137" i="82"/>
  <c r="N136" i="82"/>
  <c r="N135" i="82"/>
  <c r="N134" i="82"/>
  <c r="N132" i="82"/>
  <c r="N131" i="82"/>
  <c r="N130" i="82"/>
  <c r="N129" i="82"/>
  <c r="N128" i="82"/>
  <c r="N127" i="82"/>
  <c r="N126" i="82"/>
  <c r="N125" i="82"/>
  <c r="N147" i="82" s="1"/>
  <c r="N124" i="82"/>
  <c r="N123" i="82"/>
  <c r="N122" i="82"/>
  <c r="N121" i="82"/>
  <c r="N120" i="82"/>
  <c r="N119" i="82"/>
  <c r="N118" i="82"/>
  <c r="N111" i="82"/>
  <c r="N112" i="82"/>
  <c r="M100" i="82"/>
  <c r="L100" i="82"/>
  <c r="K100" i="82"/>
  <c r="N100" i="82" s="1"/>
  <c r="N96" i="82"/>
  <c r="N63" i="82"/>
  <c r="N59" i="82"/>
  <c r="N37" i="82"/>
  <c r="N10" i="82"/>
  <c r="M227" i="82"/>
  <c r="L227" i="82"/>
  <c r="K227" i="82"/>
  <c r="N227" i="82" s="1"/>
  <c r="N226" i="82"/>
  <c r="N225" i="82"/>
  <c r="N224" i="82"/>
  <c r="N223" i="82"/>
  <c r="N222" i="82"/>
  <c r="N221" i="82"/>
  <c r="N220" i="82"/>
  <c r="N218" i="82"/>
  <c r="N217" i="82"/>
  <c r="N212" i="82"/>
  <c r="M211" i="82"/>
  <c r="L211" i="82"/>
  <c r="K211" i="82"/>
  <c r="N211" i="82" s="1"/>
  <c r="N209" i="82"/>
  <c r="N208" i="82"/>
  <c r="N206" i="82"/>
  <c r="M205" i="82"/>
  <c r="L205" i="82"/>
  <c r="K205" i="82"/>
  <c r="N204" i="82"/>
  <c r="N202" i="82"/>
  <c r="M196" i="82"/>
  <c r="L196" i="82"/>
  <c r="K196" i="82"/>
  <c r="N196" i="82"/>
  <c r="N193" i="82"/>
  <c r="N192" i="82"/>
  <c r="N188" i="82"/>
  <c r="N187" i="82"/>
  <c r="N185" i="82"/>
  <c r="N183" i="82"/>
  <c r="N182" i="82"/>
  <c r="N181" i="82"/>
  <c r="N180" i="82"/>
  <c r="N178" i="82"/>
  <c r="M177" i="82"/>
  <c r="L177" i="82"/>
  <c r="K177" i="82"/>
  <c r="N176" i="82"/>
  <c r="M175" i="82"/>
  <c r="N175" i="82" s="1"/>
  <c r="L175" i="82"/>
  <c r="K175" i="82"/>
  <c r="N174" i="82"/>
  <c r="N173" i="82"/>
  <c r="N172" i="82"/>
  <c r="N171" i="82"/>
  <c r="N170" i="82"/>
  <c r="N167" i="82"/>
  <c r="N166" i="82"/>
  <c r="N164" i="82"/>
  <c r="N163" i="82"/>
  <c r="N162" i="82"/>
  <c r="N161" i="82"/>
  <c r="N151" i="82"/>
  <c r="N150" i="82"/>
  <c r="N149" i="82"/>
  <c r="N148" i="82"/>
  <c r="M117" i="82"/>
  <c r="L117" i="82"/>
  <c r="N117" i="82" s="1"/>
  <c r="K117" i="82"/>
  <c r="N116" i="82"/>
  <c r="N115" i="82"/>
  <c r="N114" i="82"/>
  <c r="N113" i="82"/>
  <c r="N110" i="82"/>
  <c r="N109" i="82"/>
  <c r="N108" i="82"/>
  <c r="N106" i="82"/>
  <c r="N104" i="82"/>
  <c r="N103" i="82"/>
  <c r="N102" i="82"/>
  <c r="N101" i="82"/>
  <c r="N99" i="82"/>
  <c r="N98" i="82"/>
  <c r="N97" i="82"/>
  <c r="N95" i="82"/>
  <c r="N93" i="82"/>
  <c r="N92" i="82"/>
  <c r="N91" i="82"/>
  <c r="N90" i="82"/>
  <c r="N89" i="82"/>
  <c r="N88" i="82"/>
  <c r="N87" i="82"/>
  <c r="N86" i="82"/>
  <c r="N85" i="82"/>
  <c r="N84" i="82"/>
  <c r="N83" i="82"/>
  <c r="N82" i="82"/>
  <c r="N81" i="82"/>
  <c r="N80" i="82"/>
  <c r="N79" i="82"/>
  <c r="N78" i="82"/>
  <c r="N77" i="82"/>
  <c r="N76" i="82"/>
  <c r="N75" i="82"/>
  <c r="N74" i="82"/>
  <c r="N73" i="82"/>
  <c r="N72" i="82"/>
  <c r="N71" i="82"/>
  <c r="N70" i="82"/>
  <c r="N69" i="82"/>
  <c r="N68" i="82"/>
  <c r="N67" i="82"/>
  <c r="N66" i="82"/>
  <c r="N65" i="82"/>
  <c r="N64" i="82"/>
  <c r="N62" i="82"/>
  <c r="N61" i="82"/>
  <c r="N60" i="82"/>
  <c r="N58" i="82"/>
  <c r="N56" i="82"/>
  <c r="N55" i="82"/>
  <c r="N54" i="82"/>
  <c r="N53" i="82"/>
  <c r="N52" i="82"/>
  <c r="N50" i="82"/>
  <c r="N49" i="82"/>
  <c r="N48" i="82"/>
  <c r="N47" i="82"/>
  <c r="N46" i="82"/>
  <c r="N45" i="82"/>
  <c r="N44" i="82"/>
  <c r="N43" i="82"/>
  <c r="N42" i="82"/>
  <c r="N41" i="82"/>
  <c r="N40" i="82"/>
  <c r="N39" i="82"/>
  <c r="N38" i="82"/>
  <c r="M36" i="82"/>
  <c r="L36" i="82"/>
  <c r="N36" i="82"/>
  <c r="K36" i="82"/>
  <c r="N35" i="82"/>
  <c r="N34" i="82"/>
  <c r="N33" i="82"/>
  <c r="N32" i="82"/>
  <c r="N31" i="82"/>
  <c r="N30" i="82"/>
  <c r="N29" i="82"/>
  <c r="N28" i="82"/>
  <c r="N27" i="82"/>
  <c r="N26" i="82"/>
  <c r="N25" i="82"/>
  <c r="N23" i="82"/>
  <c r="N22" i="82"/>
  <c r="N21" i="82"/>
  <c r="N19" i="82"/>
  <c r="N18" i="82"/>
  <c r="N17" i="82"/>
  <c r="N16" i="82"/>
  <c r="N15" i="82"/>
  <c r="N14" i="82"/>
  <c r="N13" i="82"/>
  <c r="N12" i="82"/>
  <c r="N11" i="82"/>
  <c r="N9" i="82"/>
  <c r="D14" i="63"/>
  <c r="K17" i="55"/>
  <c r="I17" i="55"/>
  <c r="H17" i="55"/>
  <c r="G17" i="55"/>
  <c r="F17" i="55"/>
  <c r="E17" i="55"/>
  <c r="D17" i="55"/>
  <c r="C17" i="55"/>
  <c r="J16" i="55"/>
  <c r="L16" i="55"/>
  <c r="J15" i="55"/>
  <c r="L15" i="55" s="1"/>
  <c r="L17" i="55" s="1"/>
  <c r="K55" i="67"/>
  <c r="K54" i="67"/>
  <c r="K56" i="67" s="1"/>
  <c r="J23" i="67"/>
  <c r="J56" i="67"/>
  <c r="I56" i="67"/>
  <c r="K22" i="67"/>
  <c r="K21" i="67"/>
  <c r="K23" i="67" s="1"/>
  <c r="J53" i="67"/>
  <c r="I53" i="67"/>
  <c r="K52" i="67"/>
  <c r="K51" i="67"/>
  <c r="J47" i="67"/>
  <c r="I47" i="67"/>
  <c r="K46" i="67"/>
  <c r="K45" i="67"/>
  <c r="K47" i="67"/>
  <c r="J44" i="67"/>
  <c r="I44" i="67"/>
  <c r="K43" i="67"/>
  <c r="K42" i="67"/>
  <c r="K44" i="67" s="1"/>
  <c r="J41" i="67"/>
  <c r="I41" i="67"/>
  <c r="K40" i="67"/>
  <c r="K39" i="67"/>
  <c r="K41" i="67" s="1"/>
  <c r="J35" i="67"/>
  <c r="I35" i="67"/>
  <c r="K34" i="67"/>
  <c r="K33" i="67"/>
  <c r="K35" i="67" s="1"/>
  <c r="J32" i="67"/>
  <c r="I32" i="67"/>
  <c r="K31" i="67"/>
  <c r="K30" i="67"/>
  <c r="K32" i="67" s="1"/>
  <c r="J29" i="67"/>
  <c r="I29" i="67"/>
  <c r="K28" i="67"/>
  <c r="K27" i="67"/>
  <c r="J26" i="67"/>
  <c r="J63" i="67" s="1"/>
  <c r="I26" i="67"/>
  <c r="K25" i="67"/>
  <c r="K24" i="67"/>
  <c r="K26" i="67"/>
  <c r="J20" i="67"/>
  <c r="I20" i="67"/>
  <c r="K19" i="67"/>
  <c r="K18" i="67"/>
  <c r="J17" i="67"/>
  <c r="I17" i="67"/>
  <c r="K16" i="67"/>
  <c r="K15" i="67"/>
  <c r="K17" i="67" s="1"/>
  <c r="J14" i="67"/>
  <c r="I14" i="67"/>
  <c r="K13" i="67"/>
  <c r="K14" i="67" s="1"/>
  <c r="K12" i="67"/>
  <c r="L25" i="80"/>
  <c r="L24" i="80"/>
  <c r="L26" i="80" s="1"/>
  <c r="L23" i="80"/>
  <c r="L22" i="80"/>
  <c r="L21" i="80"/>
  <c r="D26" i="58"/>
  <c r="D26" i="9"/>
  <c r="C11" i="56"/>
  <c r="D16" i="62"/>
  <c r="C16" i="62"/>
  <c r="E15" i="62"/>
  <c r="E14" i="62"/>
  <c r="E16" i="62" s="1"/>
  <c r="E10" i="81"/>
  <c r="G10" i="81" s="1"/>
  <c r="G19" i="18"/>
  <c r="F19" i="18"/>
  <c r="F20" i="18"/>
  <c r="G13" i="18"/>
  <c r="F13" i="18"/>
  <c r="F14" i="18" s="1"/>
  <c r="E110" i="27"/>
  <c r="M64" i="72"/>
  <c r="K65" i="72"/>
  <c r="L65" i="72"/>
  <c r="P211" i="82"/>
  <c r="R102" i="82"/>
  <c r="R103" i="82"/>
  <c r="R104" i="82"/>
  <c r="R106" i="82"/>
  <c r="R108" i="82"/>
  <c r="R109" i="82"/>
  <c r="R110" i="82"/>
  <c r="R113" i="82"/>
  <c r="R114" i="82"/>
  <c r="R115" i="82"/>
  <c r="R225" i="82"/>
  <c r="P295" i="82"/>
  <c r="Q295" i="82"/>
  <c r="O295" i="82"/>
  <c r="R266" i="82"/>
  <c r="R267" i="82"/>
  <c r="R268" i="82"/>
  <c r="R269" i="82"/>
  <c r="R270" i="82"/>
  <c r="R271" i="82"/>
  <c r="R272" i="82"/>
  <c r="R273" i="82"/>
  <c r="R274" i="82"/>
  <c r="R275" i="82"/>
  <c r="R276" i="82"/>
  <c r="R277" i="82"/>
  <c r="R278" i="82"/>
  <c r="R279" i="82"/>
  <c r="R280" i="82"/>
  <c r="R281" i="82"/>
  <c r="R282" i="82"/>
  <c r="R285" i="82"/>
  <c r="R286" i="82"/>
  <c r="R287" i="82"/>
  <c r="R288" i="82"/>
  <c r="R289" i="82"/>
  <c r="R290" i="82"/>
  <c r="R291" i="82"/>
  <c r="R292" i="82"/>
  <c r="R293" i="82"/>
  <c r="R294" i="82"/>
  <c r="R218" i="82"/>
  <c r="P175" i="82"/>
  <c r="Q175" i="82"/>
  <c r="O175" i="82"/>
  <c r="R149" i="82"/>
  <c r="R150" i="82"/>
  <c r="R151" i="82"/>
  <c r="R153" i="82"/>
  <c r="R154" i="82"/>
  <c r="R155" i="82"/>
  <c r="R156" i="82"/>
  <c r="R157" i="82"/>
  <c r="R158" i="82"/>
  <c r="R159" i="82"/>
  <c r="R161" i="82"/>
  <c r="R162" i="82"/>
  <c r="R163" i="82"/>
  <c r="R164" i="82"/>
  <c r="R166" i="82"/>
  <c r="R167" i="82"/>
  <c r="R170" i="82"/>
  <c r="R171" i="82"/>
  <c r="R172" i="82"/>
  <c r="R173" i="82"/>
  <c r="R148" i="82"/>
  <c r="Q117" i="82"/>
  <c r="P117" i="82"/>
  <c r="O117" i="82"/>
  <c r="R101" i="82"/>
  <c r="R18" i="82"/>
  <c r="F64" i="79"/>
  <c r="F67" i="79"/>
  <c r="G64" i="79"/>
  <c r="G67" i="79"/>
  <c r="H64" i="79"/>
  <c r="H67" i="79" s="1"/>
  <c r="I64" i="79"/>
  <c r="I67" i="79"/>
  <c r="J64" i="79"/>
  <c r="J67" i="79"/>
  <c r="K64" i="79"/>
  <c r="K67" i="79"/>
  <c r="L64" i="79"/>
  <c r="L67" i="79" s="1"/>
  <c r="M64" i="79"/>
  <c r="M67" i="79"/>
  <c r="N64" i="79"/>
  <c r="N67" i="79"/>
  <c r="O64" i="79"/>
  <c r="O67" i="79"/>
  <c r="P64" i="79"/>
  <c r="P67" i="79" s="1"/>
  <c r="E64" i="79"/>
  <c r="E67" i="79"/>
  <c r="F28" i="40"/>
  <c r="F25" i="48"/>
  <c r="D19" i="57"/>
  <c r="C19" i="57"/>
  <c r="E18" i="57"/>
  <c r="E17" i="57"/>
  <c r="E18" i="10"/>
  <c r="E64" i="52"/>
  <c r="M63" i="72"/>
  <c r="M62" i="72"/>
  <c r="M61" i="72"/>
  <c r="M60" i="72"/>
  <c r="M59" i="72"/>
  <c r="M58" i="72"/>
  <c r="M57" i="72"/>
  <c r="M56" i="72"/>
  <c r="M55" i="72"/>
  <c r="M54" i="72"/>
  <c r="M53" i="72"/>
  <c r="M52" i="72"/>
  <c r="M51" i="72"/>
  <c r="M50" i="72"/>
  <c r="M49" i="72"/>
  <c r="M48" i="72"/>
  <c r="M47" i="72"/>
  <c r="M46" i="72"/>
  <c r="M45" i="72"/>
  <c r="M44" i="72"/>
  <c r="M43" i="72"/>
  <c r="M42" i="72"/>
  <c r="M41" i="72"/>
  <c r="M40" i="72"/>
  <c r="M39" i="72"/>
  <c r="M38" i="72"/>
  <c r="M37" i="72"/>
  <c r="M36" i="72"/>
  <c r="M35" i="72"/>
  <c r="M34" i="72"/>
  <c r="M33" i="72"/>
  <c r="M32" i="72"/>
  <c r="M31" i="72"/>
  <c r="M30" i="72"/>
  <c r="M29" i="72"/>
  <c r="M28" i="72"/>
  <c r="M27" i="72"/>
  <c r="M26" i="72"/>
  <c r="M25" i="72"/>
  <c r="M24" i="72"/>
  <c r="M23" i="72"/>
  <c r="M22" i="72"/>
  <c r="M21" i="72"/>
  <c r="M20" i="72"/>
  <c r="M19" i="72"/>
  <c r="M18" i="72"/>
  <c r="M17" i="72"/>
  <c r="M16" i="72"/>
  <c r="M15" i="72"/>
  <c r="M14" i="72"/>
  <c r="M13" i="72"/>
  <c r="M12" i="72"/>
  <c r="M65" i="72" s="1"/>
  <c r="M11" i="72"/>
  <c r="M10" i="72"/>
  <c r="H18" i="64"/>
  <c r="H20" i="64" s="1"/>
  <c r="R284" i="82"/>
  <c r="R283" i="82"/>
  <c r="R265" i="82"/>
  <c r="R264" i="82"/>
  <c r="R295" i="82" s="1"/>
  <c r="R263" i="82"/>
  <c r="R26" i="82"/>
  <c r="R27" i="82"/>
  <c r="R28" i="82"/>
  <c r="R29" i="82"/>
  <c r="R30" i="82"/>
  <c r="R31" i="82"/>
  <c r="R32" i="82"/>
  <c r="R33" i="82"/>
  <c r="R34" i="82"/>
  <c r="R35" i="82"/>
  <c r="R38" i="82"/>
  <c r="R39" i="82"/>
  <c r="R40" i="82"/>
  <c r="R41" i="82"/>
  <c r="R42" i="82"/>
  <c r="R43" i="82"/>
  <c r="R44" i="82"/>
  <c r="R45" i="82"/>
  <c r="R46" i="82"/>
  <c r="R47" i="82"/>
  <c r="R48" i="82"/>
  <c r="R49" i="82"/>
  <c r="R50" i="82"/>
  <c r="R52" i="82"/>
  <c r="R53" i="82"/>
  <c r="R54" i="82"/>
  <c r="R55" i="82"/>
  <c r="R56" i="82"/>
  <c r="R58" i="82"/>
  <c r="R60" i="82"/>
  <c r="R61" i="82"/>
  <c r="R62" i="82"/>
  <c r="R64" i="82"/>
  <c r="R65" i="82"/>
  <c r="R66" i="82"/>
  <c r="R67" i="82"/>
  <c r="R68" i="82"/>
  <c r="R69" i="82"/>
  <c r="R70" i="82"/>
  <c r="R71" i="82"/>
  <c r="R72" i="82"/>
  <c r="R73" i="82"/>
  <c r="R74" i="82"/>
  <c r="R75" i="82"/>
  <c r="R76" i="82"/>
  <c r="R77" i="82"/>
  <c r="R78" i="82"/>
  <c r="R79" i="82"/>
  <c r="R80" i="82"/>
  <c r="R81" i="82"/>
  <c r="R82" i="82"/>
  <c r="R83" i="82"/>
  <c r="R84" i="82"/>
  <c r="R85" i="82"/>
  <c r="R86" i="82"/>
  <c r="R87" i="82"/>
  <c r="R88" i="82"/>
  <c r="R89" i="82"/>
  <c r="R90" i="82"/>
  <c r="R91" i="82"/>
  <c r="R92" i="82"/>
  <c r="R93" i="82"/>
  <c r="R95" i="82"/>
  <c r="R97" i="82"/>
  <c r="R98" i="82"/>
  <c r="R99" i="82"/>
  <c r="R116" i="82"/>
  <c r="R174" i="82"/>
  <c r="R176" i="82"/>
  <c r="R178" i="82"/>
  <c r="R180" i="82"/>
  <c r="R181" i="82"/>
  <c r="R182" i="82"/>
  <c r="R183" i="82"/>
  <c r="R185" i="82"/>
  <c r="R187" i="82"/>
  <c r="R188" i="82"/>
  <c r="R192" i="82"/>
  <c r="R193" i="82"/>
  <c r="R194" i="82"/>
  <c r="R195" i="82"/>
  <c r="R202" i="82"/>
  <c r="R204" i="82"/>
  <c r="R206" i="82"/>
  <c r="R208" i="82"/>
  <c r="R209" i="82"/>
  <c r="R210" i="82"/>
  <c r="R212" i="82"/>
  <c r="R217" i="82"/>
  <c r="R220" i="82"/>
  <c r="R221" i="82"/>
  <c r="R222" i="82"/>
  <c r="R223" i="82"/>
  <c r="R224" i="82"/>
  <c r="R226" i="82"/>
  <c r="R11" i="82"/>
  <c r="R12" i="82"/>
  <c r="R13" i="82"/>
  <c r="R14" i="82"/>
  <c r="R15" i="82"/>
  <c r="R16" i="82"/>
  <c r="R17" i="82"/>
  <c r="R19" i="82"/>
  <c r="R21" i="82"/>
  <c r="R22" i="82"/>
  <c r="R23" i="82"/>
  <c r="R25" i="82"/>
  <c r="R9" i="82"/>
  <c r="Q227" i="82"/>
  <c r="P227" i="82"/>
  <c r="O227" i="82"/>
  <c r="R227" i="82" s="1"/>
  <c r="Q214" i="82"/>
  <c r="P214" i="82"/>
  <c r="R214" i="82" s="1"/>
  <c r="O214" i="82"/>
  <c r="Q211" i="82"/>
  <c r="O211" i="82"/>
  <c r="Q205" i="82"/>
  <c r="P205" i="82"/>
  <c r="O205" i="82"/>
  <c r="R205" i="82" s="1"/>
  <c r="R296" i="82" s="1"/>
  <c r="Q196" i="82"/>
  <c r="P196" i="82"/>
  <c r="O196" i="82"/>
  <c r="R196" i="82" s="1"/>
  <c r="Q186" i="82"/>
  <c r="P186" i="82"/>
  <c r="O186" i="82"/>
  <c r="R186" i="82"/>
  <c r="Q177" i="82"/>
  <c r="P177" i="82"/>
  <c r="O177" i="82"/>
  <c r="Q100" i="82"/>
  <c r="Q296" i="82" s="1"/>
  <c r="P100" i="82"/>
  <c r="O100" i="82"/>
  <c r="R100" i="82"/>
  <c r="Q36" i="82"/>
  <c r="P36" i="82"/>
  <c r="O36" i="82"/>
  <c r="E14" i="63"/>
  <c r="K20" i="55"/>
  <c r="I20" i="55"/>
  <c r="H20" i="55"/>
  <c r="G20" i="55"/>
  <c r="F20" i="55"/>
  <c r="E20" i="55"/>
  <c r="D20" i="55"/>
  <c r="C20" i="55"/>
  <c r="J19" i="55"/>
  <c r="L19" i="55"/>
  <c r="J18" i="55"/>
  <c r="J20" i="55"/>
  <c r="L62" i="67"/>
  <c r="N61" i="67"/>
  <c r="N60" i="67"/>
  <c r="M53" i="67"/>
  <c r="L53" i="67"/>
  <c r="N52" i="67"/>
  <c r="N51" i="67"/>
  <c r="N53" i="67"/>
  <c r="M47" i="67"/>
  <c r="L47" i="67"/>
  <c r="N46" i="67"/>
  <c r="N45" i="67"/>
  <c r="M44" i="67"/>
  <c r="L44" i="67"/>
  <c r="N43" i="67"/>
  <c r="N44" i="67"/>
  <c r="N42" i="67"/>
  <c r="M41" i="67"/>
  <c r="L41" i="67"/>
  <c r="N40" i="67"/>
  <c r="N39" i="67"/>
  <c r="N41" i="67" s="1"/>
  <c r="M35" i="67"/>
  <c r="L35" i="67"/>
  <c r="N34" i="67"/>
  <c r="N33" i="67"/>
  <c r="N35" i="67" s="1"/>
  <c r="M32" i="67"/>
  <c r="L32" i="67"/>
  <c r="N31" i="67"/>
  <c r="N30" i="67"/>
  <c r="M29" i="67"/>
  <c r="L29" i="67"/>
  <c r="N28" i="67"/>
  <c r="N27" i="67"/>
  <c r="N29" i="67"/>
  <c r="M26" i="67"/>
  <c r="L26" i="67"/>
  <c r="N25" i="67"/>
  <c r="N24" i="67"/>
  <c r="N26" i="67" s="1"/>
  <c r="M20" i="67"/>
  <c r="L20" i="67"/>
  <c r="N19" i="67"/>
  <c r="N18" i="67"/>
  <c r="N20" i="67"/>
  <c r="M17" i="67"/>
  <c r="L17" i="67"/>
  <c r="N16" i="67"/>
  <c r="N15" i="67"/>
  <c r="N17" i="67" s="1"/>
  <c r="M14" i="67"/>
  <c r="M63" i="67" s="1"/>
  <c r="L14" i="67"/>
  <c r="L63" i="67" s="1"/>
  <c r="N13" i="67"/>
  <c r="N12" i="67"/>
  <c r="N14" i="67" s="1"/>
  <c r="K32" i="80"/>
  <c r="J32" i="80"/>
  <c r="I32" i="80"/>
  <c r="H32" i="80"/>
  <c r="G32" i="80"/>
  <c r="F32" i="80"/>
  <c r="E32" i="80"/>
  <c r="D32" i="80"/>
  <c r="C32" i="80"/>
  <c r="L31" i="80"/>
  <c r="L30" i="80"/>
  <c r="L29" i="80"/>
  <c r="L28" i="80"/>
  <c r="L32" i="80" s="1"/>
  <c r="L27" i="80"/>
  <c r="E26" i="58"/>
  <c r="E26" i="9"/>
  <c r="C12" i="56"/>
  <c r="D19" i="62"/>
  <c r="C19" i="62"/>
  <c r="E18" i="62"/>
  <c r="E19" i="62"/>
  <c r="E17" i="62"/>
  <c r="G11" i="81"/>
  <c r="E11" i="81"/>
  <c r="I19" i="18"/>
  <c r="H19" i="18"/>
  <c r="H20" i="18"/>
  <c r="I13" i="18"/>
  <c r="I21" i="18"/>
  <c r="H13" i="18"/>
  <c r="H21" i="18"/>
  <c r="H23" i="18" s="1"/>
  <c r="V295" i="82"/>
  <c r="U295" i="82"/>
  <c r="T295" i="82"/>
  <c r="S295" i="82"/>
  <c r="T227" i="82"/>
  <c r="V227" i="82"/>
  <c r="U227" i="82"/>
  <c r="S227" i="82"/>
  <c r="V214" i="82"/>
  <c r="U214" i="82"/>
  <c r="T214" i="82"/>
  <c r="S214" i="82"/>
  <c r="V211" i="82"/>
  <c r="U211" i="82"/>
  <c r="S211" i="82"/>
  <c r="V205" i="82"/>
  <c r="U205" i="82"/>
  <c r="T205" i="82"/>
  <c r="S205" i="82"/>
  <c r="V196" i="82"/>
  <c r="U196" i="82"/>
  <c r="T196" i="82"/>
  <c r="S196" i="82"/>
  <c r="V180" i="82"/>
  <c r="V181" i="82"/>
  <c r="V182" i="82"/>
  <c r="V183" i="82"/>
  <c r="V178" i="82"/>
  <c r="V186" i="82" s="1"/>
  <c r="T186" i="82"/>
  <c r="U186" i="82"/>
  <c r="S186" i="82"/>
  <c r="T177" i="82"/>
  <c r="U177" i="82"/>
  <c r="V177" i="82"/>
  <c r="S177" i="82"/>
  <c r="T175" i="82"/>
  <c r="U175" i="82"/>
  <c r="V175" i="82"/>
  <c r="S175" i="82"/>
  <c r="S296" i="82" s="1"/>
  <c r="T117" i="82"/>
  <c r="U117" i="82"/>
  <c r="V117" i="82"/>
  <c r="S117" i="82"/>
  <c r="T100" i="82"/>
  <c r="U100" i="82"/>
  <c r="U296" i="82"/>
  <c r="V100" i="82"/>
  <c r="S100" i="82"/>
  <c r="V36" i="82"/>
  <c r="U36" i="82"/>
  <c r="T36" i="82"/>
  <c r="T296" i="82" s="1"/>
  <c r="S36" i="82"/>
  <c r="G28" i="40"/>
  <c r="G25" i="48"/>
  <c r="D22" i="57"/>
  <c r="C22" i="57"/>
  <c r="E21" i="57"/>
  <c r="E20" i="57"/>
  <c r="E22" i="57" s="1"/>
  <c r="F110" i="27"/>
  <c r="F18" i="10"/>
  <c r="F64" i="52"/>
  <c r="O65" i="72"/>
  <c r="N65" i="72"/>
  <c r="P11" i="72"/>
  <c r="P12" i="72"/>
  <c r="P13" i="72"/>
  <c r="P14" i="72"/>
  <c r="P15" i="72"/>
  <c r="P16" i="72"/>
  <c r="P17" i="72"/>
  <c r="P18" i="72"/>
  <c r="P19" i="72"/>
  <c r="P20" i="72"/>
  <c r="P21" i="72"/>
  <c r="P22" i="72"/>
  <c r="P23" i="72"/>
  <c r="P24" i="72"/>
  <c r="P25" i="72"/>
  <c r="P26" i="72"/>
  <c r="P27" i="72"/>
  <c r="P28" i="72"/>
  <c r="P29" i="72"/>
  <c r="P30" i="72"/>
  <c r="P31" i="72"/>
  <c r="P32" i="72"/>
  <c r="P33" i="72"/>
  <c r="P34" i="72"/>
  <c r="P35" i="72"/>
  <c r="P36" i="72"/>
  <c r="P37" i="72"/>
  <c r="P38" i="72"/>
  <c r="P39" i="72"/>
  <c r="P40" i="72"/>
  <c r="P41" i="72"/>
  <c r="P42" i="72"/>
  <c r="P43" i="72"/>
  <c r="P44" i="72"/>
  <c r="P45" i="72"/>
  <c r="P46" i="72"/>
  <c r="P47" i="72"/>
  <c r="P48" i="72"/>
  <c r="P49" i="72"/>
  <c r="P50" i="72"/>
  <c r="P51" i="72"/>
  <c r="P52" i="72"/>
  <c r="P53" i="72"/>
  <c r="P54" i="72"/>
  <c r="P55" i="72"/>
  <c r="P56" i="72"/>
  <c r="P57" i="72"/>
  <c r="P58" i="72"/>
  <c r="P59" i="72"/>
  <c r="P60" i="72"/>
  <c r="P61" i="72"/>
  <c r="P62" i="72"/>
  <c r="P63" i="72"/>
  <c r="P10" i="72"/>
  <c r="P65" i="72" s="1"/>
  <c r="J18" i="64"/>
  <c r="J20" i="64"/>
  <c r="F14" i="63"/>
  <c r="K23" i="55"/>
  <c r="I23" i="55"/>
  <c r="H23" i="55"/>
  <c r="G23" i="55"/>
  <c r="F23" i="55"/>
  <c r="E23" i="55"/>
  <c r="D23" i="55"/>
  <c r="C23" i="55"/>
  <c r="J22" i="55"/>
  <c r="L22" i="55" s="1"/>
  <c r="L23" i="55" s="1"/>
  <c r="J21" i="55"/>
  <c r="L21" i="55"/>
  <c r="O62" i="67"/>
  <c r="Q61" i="67"/>
  <c r="Q60" i="67"/>
  <c r="Q62" i="67"/>
  <c r="P53" i="67"/>
  <c r="O53" i="67"/>
  <c r="Q52" i="67"/>
  <c r="Q51" i="67"/>
  <c r="Q53" i="67" s="1"/>
  <c r="P47" i="67"/>
  <c r="O47" i="67"/>
  <c r="Q46" i="67"/>
  <c r="Q45" i="67"/>
  <c r="Q47" i="67"/>
  <c r="P44" i="67"/>
  <c r="O44" i="67"/>
  <c r="Q43" i="67"/>
  <c r="Q42" i="67"/>
  <c r="Q44" i="67" s="1"/>
  <c r="P41" i="67"/>
  <c r="O41" i="67"/>
  <c r="Q40" i="67"/>
  <c r="Q39" i="67"/>
  <c r="Q41" i="67"/>
  <c r="P35" i="67"/>
  <c r="O35" i="67"/>
  <c r="Q34" i="67"/>
  <c r="Q35" i="67"/>
  <c r="Q33" i="67"/>
  <c r="P32" i="67"/>
  <c r="O32" i="67"/>
  <c r="Q31" i="67"/>
  <c r="Q32" i="67" s="1"/>
  <c r="Q30" i="67"/>
  <c r="P29" i="67"/>
  <c r="O29" i="67"/>
  <c r="Q28" i="67"/>
  <c r="Q27" i="67"/>
  <c r="Q29" i="67" s="1"/>
  <c r="P26" i="67"/>
  <c r="O26" i="67"/>
  <c r="Q25" i="67"/>
  <c r="Q24" i="67"/>
  <c r="Q26" i="67" s="1"/>
  <c r="P20" i="67"/>
  <c r="O20" i="67"/>
  <c r="O63" i="67" s="1"/>
  <c r="Q19" i="67"/>
  <c r="Q18" i="67"/>
  <c r="Q20" i="67" s="1"/>
  <c r="P17" i="67"/>
  <c r="O17" i="67"/>
  <c r="Q16" i="67"/>
  <c r="Q15" i="67"/>
  <c r="Q17" i="67" s="1"/>
  <c r="P14" i="67"/>
  <c r="P63" i="67"/>
  <c r="O14" i="67"/>
  <c r="Q13" i="67"/>
  <c r="Q12" i="67"/>
  <c r="Q14" i="67" s="1"/>
  <c r="K38" i="80"/>
  <c r="J38" i="80"/>
  <c r="I38" i="80"/>
  <c r="H38" i="80"/>
  <c r="G38" i="80"/>
  <c r="F38" i="80"/>
  <c r="E38" i="80"/>
  <c r="D38" i="80"/>
  <c r="C38" i="80"/>
  <c r="L37" i="80"/>
  <c r="L36" i="80"/>
  <c r="L35" i="80"/>
  <c r="L34" i="80"/>
  <c r="L33" i="80"/>
  <c r="L38" i="80" s="1"/>
  <c r="F26" i="58"/>
  <c r="F26" i="9"/>
  <c r="C13" i="56"/>
  <c r="D22" i="62"/>
  <c r="C22" i="62"/>
  <c r="E21" i="62"/>
  <c r="E22" i="62"/>
  <c r="E20" i="62"/>
  <c r="E12" i="81"/>
  <c r="G12" i="81" s="1"/>
  <c r="J19" i="18"/>
  <c r="J20" i="18" s="1"/>
  <c r="K19" i="18"/>
  <c r="K13" i="18"/>
  <c r="K21" i="18"/>
  <c r="J13" i="18"/>
  <c r="I28" i="40"/>
  <c r="H25" i="48"/>
  <c r="I25" i="48"/>
  <c r="L25" i="48"/>
  <c r="M25" i="48"/>
  <c r="N25" i="48"/>
  <c r="O25" i="48"/>
  <c r="P25" i="48"/>
  <c r="D25" i="57"/>
  <c r="C25" i="57"/>
  <c r="E24" i="57"/>
  <c r="E23" i="57"/>
  <c r="E25" i="57" s="1"/>
  <c r="G18" i="10"/>
  <c r="P18" i="64"/>
  <c r="P20" i="64"/>
  <c r="R18" i="64"/>
  <c r="R20" i="64"/>
  <c r="T18" i="64"/>
  <c r="T20" i="64"/>
  <c r="V18" i="64"/>
  <c r="V20" i="64"/>
  <c r="X18" i="64"/>
  <c r="X20" i="64"/>
  <c r="Z18" i="64"/>
  <c r="Z20" i="64"/>
  <c r="G14" i="63"/>
  <c r="K26" i="55"/>
  <c r="I26" i="55"/>
  <c r="H26" i="55"/>
  <c r="G26" i="55"/>
  <c r="F26" i="55"/>
  <c r="E26" i="55"/>
  <c r="D26" i="55"/>
  <c r="C26" i="55"/>
  <c r="J25" i="55"/>
  <c r="L25" i="55"/>
  <c r="J24" i="55"/>
  <c r="J26" i="55" s="1"/>
  <c r="R62" i="67"/>
  <c r="T61" i="67"/>
  <c r="T62" i="67"/>
  <c r="T60" i="67"/>
  <c r="W12" i="67"/>
  <c r="W14" i="67" s="1"/>
  <c r="Z12" i="67"/>
  <c r="AC12" i="67"/>
  <c r="AC14" i="67" s="1"/>
  <c r="AF12" i="67"/>
  <c r="AI12" i="67"/>
  <c r="W13" i="67"/>
  <c r="Z13" i="67"/>
  <c r="Z14" i="67" s="1"/>
  <c r="AC13" i="67"/>
  <c r="AF13" i="67"/>
  <c r="AI13" i="67"/>
  <c r="U14" i="67"/>
  <c r="V14" i="67"/>
  <c r="X14" i="67"/>
  <c r="Y14" i="67"/>
  <c r="AA14" i="67"/>
  <c r="AB14" i="67"/>
  <c r="AD14" i="67"/>
  <c r="AF14" i="67"/>
  <c r="AE14" i="67"/>
  <c r="AG14" i="67"/>
  <c r="AI14" i="67"/>
  <c r="AH14" i="67"/>
  <c r="W15" i="67"/>
  <c r="W17" i="67" s="1"/>
  <c r="Z15" i="67"/>
  <c r="Z17" i="67" s="1"/>
  <c r="AC15" i="67"/>
  <c r="AC17" i="67" s="1"/>
  <c r="AF15" i="67"/>
  <c r="AI15" i="67"/>
  <c r="W16" i="67"/>
  <c r="Z16" i="67"/>
  <c r="AC16" i="67"/>
  <c r="AF16" i="67"/>
  <c r="AI16" i="67"/>
  <c r="U17" i="67"/>
  <c r="V17" i="67"/>
  <c r="X17" i="67"/>
  <c r="Y17" i="67"/>
  <c r="AA17" i="67"/>
  <c r="AB17" i="67"/>
  <c r="AD17" i="67"/>
  <c r="AD63" i="67" s="1"/>
  <c r="AE17" i="67"/>
  <c r="AG17" i="67"/>
  <c r="AH17" i="67"/>
  <c r="W18" i="67"/>
  <c r="W20" i="67"/>
  <c r="Z18" i="67"/>
  <c r="Z20" i="67"/>
  <c r="AC18" i="67"/>
  <c r="AC20" i="67"/>
  <c r="AF18" i="67"/>
  <c r="AI18" i="67"/>
  <c r="W19" i="67"/>
  <c r="Z19" i="67"/>
  <c r="AC19" i="67"/>
  <c r="AF19" i="67"/>
  <c r="AI19" i="67"/>
  <c r="U20" i="67"/>
  <c r="V20" i="67"/>
  <c r="X20" i="67"/>
  <c r="Y20" i="67"/>
  <c r="AA20" i="67"/>
  <c r="AB20" i="67"/>
  <c r="AD20" i="67"/>
  <c r="AF20" i="67" s="1"/>
  <c r="AE20" i="67"/>
  <c r="AG20" i="67"/>
  <c r="AI20" i="67"/>
  <c r="AH20" i="67"/>
  <c r="W24" i="67"/>
  <c r="W26" i="67" s="1"/>
  <c r="Z24" i="67"/>
  <c r="Z26" i="67" s="1"/>
  <c r="AC24" i="67"/>
  <c r="AC26" i="67" s="1"/>
  <c r="AF24" i="67"/>
  <c r="AI24" i="67"/>
  <c r="W25" i="67"/>
  <c r="Z25" i="67"/>
  <c r="AC25" i="67"/>
  <c r="AF25" i="67"/>
  <c r="AI25" i="67"/>
  <c r="U26" i="67"/>
  <c r="V26" i="67"/>
  <c r="X26" i="67"/>
  <c r="Y26" i="67"/>
  <c r="AA26" i="67"/>
  <c r="AB26" i="67"/>
  <c r="AD26" i="67"/>
  <c r="AE26" i="67"/>
  <c r="AF26" i="67"/>
  <c r="AG26" i="67"/>
  <c r="AI26" i="67" s="1"/>
  <c r="AH26" i="67"/>
  <c r="AH63" i="67" s="1"/>
  <c r="W27" i="67"/>
  <c r="W29" i="67" s="1"/>
  <c r="Z27" i="67"/>
  <c r="Z29" i="67" s="1"/>
  <c r="AC27" i="67"/>
  <c r="AC29" i="67" s="1"/>
  <c r="AF27" i="67"/>
  <c r="AI27" i="67"/>
  <c r="W28" i="67"/>
  <c r="Z28" i="67"/>
  <c r="AC28" i="67"/>
  <c r="AF28" i="67"/>
  <c r="AI28" i="67"/>
  <c r="U29" i="67"/>
  <c r="V29" i="67"/>
  <c r="X29" i="67"/>
  <c r="Y29" i="67"/>
  <c r="AA29" i="67"/>
  <c r="AB29" i="67"/>
  <c r="AD29" i="67"/>
  <c r="AE29" i="67"/>
  <c r="AF29" i="67" s="1"/>
  <c r="AG29" i="67"/>
  <c r="AI29" i="67"/>
  <c r="AH29" i="67"/>
  <c r="W30" i="67"/>
  <c r="W32" i="67" s="1"/>
  <c r="Z30" i="67"/>
  <c r="Z32" i="67" s="1"/>
  <c r="AC30" i="67"/>
  <c r="AC32" i="67" s="1"/>
  <c r="AF30" i="67"/>
  <c r="AI30" i="67"/>
  <c r="W31" i="67"/>
  <c r="Z31" i="67"/>
  <c r="AC31" i="67"/>
  <c r="AF31" i="67"/>
  <c r="AI31" i="67"/>
  <c r="U32" i="67"/>
  <c r="V32" i="67"/>
  <c r="X32" i="67"/>
  <c r="Y32" i="67"/>
  <c r="AA32" i="67"/>
  <c r="AB32" i="67"/>
  <c r="AD32" i="67"/>
  <c r="AF32" i="67" s="1"/>
  <c r="AE32" i="67"/>
  <c r="AG32" i="67"/>
  <c r="AI32" i="67" s="1"/>
  <c r="AH32" i="67"/>
  <c r="W33" i="67"/>
  <c r="W35" i="67" s="1"/>
  <c r="Z33" i="67"/>
  <c r="Z35" i="67" s="1"/>
  <c r="AC33" i="67"/>
  <c r="AC35" i="67" s="1"/>
  <c r="AF33" i="67"/>
  <c r="AI33" i="67"/>
  <c r="W34" i="67"/>
  <c r="Z34" i="67"/>
  <c r="AC34" i="67"/>
  <c r="AF34" i="67"/>
  <c r="AI34" i="67"/>
  <c r="U35" i="67"/>
  <c r="V35" i="67"/>
  <c r="X35" i="67"/>
  <c r="Y35" i="67"/>
  <c r="AA35" i="67"/>
  <c r="AB35" i="67"/>
  <c r="AD35" i="67"/>
  <c r="AE35" i="67"/>
  <c r="AF35" i="67"/>
  <c r="AG35" i="67"/>
  <c r="AH35" i="67"/>
  <c r="AI35" i="67" s="1"/>
  <c r="W39" i="67"/>
  <c r="W41" i="67"/>
  <c r="Z39" i="67"/>
  <c r="Z41" i="67" s="1"/>
  <c r="AC39" i="67"/>
  <c r="AC41" i="67" s="1"/>
  <c r="AF39" i="67"/>
  <c r="AI39" i="67"/>
  <c r="W40" i="67"/>
  <c r="Z40" i="67"/>
  <c r="AC40" i="67"/>
  <c r="AF40" i="67"/>
  <c r="AI40" i="67"/>
  <c r="U41" i="67"/>
  <c r="V41" i="67"/>
  <c r="V63" i="67" s="1"/>
  <c r="X41" i="67"/>
  <c r="Y41" i="67"/>
  <c r="AA41" i="67"/>
  <c r="AB41" i="67"/>
  <c r="AD41" i="67"/>
  <c r="AF41" i="67" s="1"/>
  <c r="AE41" i="67"/>
  <c r="AE63" i="67" s="1"/>
  <c r="AG41" i="67"/>
  <c r="AI41" i="67"/>
  <c r="AH41" i="67"/>
  <c r="W42" i="67"/>
  <c r="Z42" i="67"/>
  <c r="Z44" i="67"/>
  <c r="AC42" i="67"/>
  <c r="AC44" i="67"/>
  <c r="AF42" i="67"/>
  <c r="AI42" i="67"/>
  <c r="W43" i="67"/>
  <c r="W44" i="67"/>
  <c r="Z43" i="67"/>
  <c r="AC43" i="67"/>
  <c r="AF43" i="67"/>
  <c r="AI43" i="67"/>
  <c r="U44" i="67"/>
  <c r="V44" i="67"/>
  <c r="X44" i="67"/>
  <c r="Y44" i="67"/>
  <c r="AA44" i="67"/>
  <c r="AB44" i="67"/>
  <c r="AD44" i="67"/>
  <c r="AF44" i="67"/>
  <c r="AE44" i="67"/>
  <c r="AG44" i="67"/>
  <c r="AI44" i="67" s="1"/>
  <c r="AH44" i="67"/>
  <c r="W45" i="67"/>
  <c r="W47" i="67"/>
  <c r="Z45" i="67"/>
  <c r="Z47" i="67"/>
  <c r="AC45" i="67"/>
  <c r="AC47" i="67" s="1"/>
  <c r="AF45" i="67"/>
  <c r="AI45" i="67"/>
  <c r="W46" i="67"/>
  <c r="Z46" i="67"/>
  <c r="AC46" i="67"/>
  <c r="AF46" i="67"/>
  <c r="AI46" i="67"/>
  <c r="U47" i="67"/>
  <c r="V47" i="67"/>
  <c r="X47" i="67"/>
  <c r="Y47" i="67"/>
  <c r="AA47" i="67"/>
  <c r="AB47" i="67"/>
  <c r="AD47" i="67"/>
  <c r="AF47" i="67" s="1"/>
  <c r="AE47" i="67"/>
  <c r="AG47" i="67"/>
  <c r="AH47" i="67"/>
  <c r="AI47" i="67" s="1"/>
  <c r="W51" i="67"/>
  <c r="W53" i="67" s="1"/>
  <c r="Z51" i="67"/>
  <c r="Z53" i="67" s="1"/>
  <c r="AC51" i="67"/>
  <c r="AC53" i="67" s="1"/>
  <c r="AF51" i="67"/>
  <c r="AI51" i="67"/>
  <c r="W52" i="67"/>
  <c r="Z52" i="67"/>
  <c r="AC52" i="67"/>
  <c r="AF52" i="67"/>
  <c r="AI52" i="67"/>
  <c r="U53" i="67"/>
  <c r="V53" i="67"/>
  <c r="X53" i="67"/>
  <c r="Y53" i="67"/>
  <c r="Y63" i="67" s="1"/>
  <c r="AA53" i="67"/>
  <c r="AB53" i="67"/>
  <c r="AD53" i="67"/>
  <c r="AF53" i="67" s="1"/>
  <c r="AE53" i="67"/>
  <c r="AG53" i="67"/>
  <c r="AH53" i="67"/>
  <c r="AI53" i="67"/>
  <c r="W57" i="67"/>
  <c r="Z57" i="67"/>
  <c r="Z59" i="67" s="1"/>
  <c r="AC57" i="67"/>
  <c r="AC59" i="67" s="1"/>
  <c r="AF57" i="67"/>
  <c r="AI57" i="67"/>
  <c r="W58" i="67"/>
  <c r="W59" i="67"/>
  <c r="Z58" i="67"/>
  <c r="AC58" i="67"/>
  <c r="AF58" i="67"/>
  <c r="AI58" i="67"/>
  <c r="U59" i="67"/>
  <c r="U63" i="67" s="1"/>
  <c r="V59" i="67"/>
  <c r="X59" i="67"/>
  <c r="X63" i="67"/>
  <c r="Y59" i="67"/>
  <c r="AA59" i="67"/>
  <c r="AA63" i="67" s="1"/>
  <c r="AB59" i="67"/>
  <c r="AB63" i="67" s="1"/>
  <c r="AD59" i="67"/>
  <c r="AF59" i="67"/>
  <c r="AE59" i="67"/>
  <c r="AG59" i="67"/>
  <c r="AI59" i="67" s="1"/>
  <c r="AH59" i="67"/>
  <c r="K44" i="80"/>
  <c r="J44" i="80"/>
  <c r="I44" i="80"/>
  <c r="H44" i="80"/>
  <c r="G44" i="80"/>
  <c r="F44" i="80"/>
  <c r="E44" i="80"/>
  <c r="D44" i="80"/>
  <c r="C44" i="80"/>
  <c r="L43" i="80"/>
  <c r="L42" i="80"/>
  <c r="L41" i="80"/>
  <c r="L40" i="80"/>
  <c r="L39" i="80"/>
  <c r="G26" i="58"/>
  <c r="H26" i="58"/>
  <c r="I26" i="58"/>
  <c r="J26" i="58"/>
  <c r="K26" i="58"/>
  <c r="L26" i="58"/>
  <c r="M26" i="58"/>
  <c r="N26" i="58"/>
  <c r="G26" i="9"/>
  <c r="H26" i="9"/>
  <c r="I26" i="9"/>
  <c r="J26" i="9"/>
  <c r="K26" i="9"/>
  <c r="O26" i="9"/>
  <c r="P26" i="9"/>
  <c r="C14" i="56"/>
  <c r="D25" i="62"/>
  <c r="C25" i="62"/>
  <c r="E24" i="62"/>
  <c r="E25" i="62"/>
  <c r="E23" i="62"/>
  <c r="E13" i="81"/>
  <c r="G13" i="81" s="1"/>
  <c r="M18" i="18"/>
  <c r="M17" i="18"/>
  <c r="M16" i="18"/>
  <c r="M19" i="18" s="1"/>
  <c r="M12" i="18"/>
  <c r="M9" i="18"/>
  <c r="M13" i="18"/>
  <c r="L14" i="18" s="1"/>
  <c r="L19" i="18"/>
  <c r="L13" i="18"/>
  <c r="L21" i="18"/>
  <c r="D14" i="76"/>
  <c r="H28" i="40"/>
  <c r="D28" i="57"/>
  <c r="C28" i="57"/>
  <c r="E27" i="57"/>
  <c r="E28" i="57"/>
  <c r="E26" i="57"/>
  <c r="H18" i="10"/>
  <c r="L18" i="64"/>
  <c r="L20" i="64"/>
  <c r="H14" i="63"/>
  <c r="I29" i="55"/>
  <c r="H29" i="55"/>
  <c r="G29" i="55"/>
  <c r="F29" i="55"/>
  <c r="E29" i="55"/>
  <c r="D29" i="55"/>
  <c r="C29" i="55"/>
  <c r="J28" i="55"/>
  <c r="L28" i="55"/>
  <c r="K29" i="55"/>
  <c r="J27" i="55"/>
  <c r="J29" i="55"/>
  <c r="S59" i="67"/>
  <c r="R59" i="67"/>
  <c r="T58" i="67"/>
  <c r="T57" i="67"/>
  <c r="T59" i="67" s="1"/>
  <c r="S53" i="67"/>
  <c r="R53" i="67"/>
  <c r="T52" i="67"/>
  <c r="T51" i="67"/>
  <c r="T53" i="67"/>
  <c r="S47" i="67"/>
  <c r="R47" i="67"/>
  <c r="T46" i="67"/>
  <c r="T45" i="67"/>
  <c r="T47" i="67" s="1"/>
  <c r="S44" i="67"/>
  <c r="R44" i="67"/>
  <c r="T43" i="67"/>
  <c r="T42" i="67"/>
  <c r="T44" i="67"/>
  <c r="S41" i="67"/>
  <c r="R41" i="67"/>
  <c r="T40" i="67"/>
  <c r="T39" i="67"/>
  <c r="T41" i="67" s="1"/>
  <c r="S35" i="67"/>
  <c r="R35" i="67"/>
  <c r="T34" i="67"/>
  <c r="T33" i="67"/>
  <c r="T35" i="67" s="1"/>
  <c r="S32" i="67"/>
  <c r="R32" i="67"/>
  <c r="T31" i="67"/>
  <c r="T30" i="67"/>
  <c r="T32" i="67"/>
  <c r="S29" i="67"/>
  <c r="R29" i="67"/>
  <c r="T28" i="67"/>
  <c r="T29" i="67"/>
  <c r="T27" i="67"/>
  <c r="S26" i="67"/>
  <c r="R26" i="67"/>
  <c r="T25" i="67"/>
  <c r="T24" i="67"/>
  <c r="T26" i="67"/>
  <c r="S20" i="67"/>
  <c r="R20" i="67"/>
  <c r="T19" i="67"/>
  <c r="T18" i="67"/>
  <c r="T20" i="67" s="1"/>
  <c r="S17" i="67"/>
  <c r="S63" i="67" s="1"/>
  <c r="R17" i="67"/>
  <c r="T16" i="67"/>
  <c r="T17" i="67" s="1"/>
  <c r="T15" i="67"/>
  <c r="S14" i="67"/>
  <c r="R14" i="67"/>
  <c r="R63" i="67" s="1"/>
  <c r="T13" i="67"/>
  <c r="T12" i="67"/>
  <c r="T14" i="67"/>
  <c r="K50" i="80"/>
  <c r="J50" i="80"/>
  <c r="I50" i="80"/>
  <c r="H50" i="80"/>
  <c r="G50" i="80"/>
  <c r="F50" i="80"/>
  <c r="E50" i="80"/>
  <c r="D50" i="80"/>
  <c r="C50" i="80"/>
  <c r="L49" i="80"/>
  <c r="L48" i="80"/>
  <c r="L47" i="80"/>
  <c r="L46" i="80"/>
  <c r="L45" i="80"/>
  <c r="L50" i="80" s="1"/>
  <c r="C15" i="56"/>
  <c r="D28" i="62"/>
  <c r="C28" i="62"/>
  <c r="E27" i="62"/>
  <c r="E26" i="62"/>
  <c r="E28" i="62" s="1"/>
  <c r="E14" i="81"/>
  <c r="G14" i="81" s="1"/>
  <c r="O18" i="18"/>
  <c r="O19" i="18" s="1"/>
  <c r="O12" i="18"/>
  <c r="O9" i="18"/>
  <c r="O13" i="18"/>
  <c r="N14" i="18" s="1"/>
  <c r="N13" i="18"/>
  <c r="N21" i="18"/>
  <c r="N19" i="18"/>
  <c r="C16" i="56"/>
  <c r="D31" i="57"/>
  <c r="C31" i="57"/>
  <c r="E30" i="57"/>
  <c r="E29" i="57"/>
  <c r="E31" i="57" s="1"/>
  <c r="J31" i="55"/>
  <c r="L31" i="55"/>
  <c r="J30" i="55"/>
  <c r="J32" i="55"/>
  <c r="K31" i="55"/>
  <c r="K30" i="55"/>
  <c r="K32" i="55" s="1"/>
  <c r="L30" i="55"/>
  <c r="Q18" i="18"/>
  <c r="Q17" i="18"/>
  <c r="Q19" i="18" s="1"/>
  <c r="D15" i="76"/>
  <c r="I18" i="10"/>
  <c r="I14" i="63"/>
  <c r="I32" i="55"/>
  <c r="H32" i="55"/>
  <c r="G32" i="55"/>
  <c r="F32" i="55"/>
  <c r="E32" i="55"/>
  <c r="D32" i="55"/>
  <c r="C32" i="55"/>
  <c r="K56" i="80"/>
  <c r="J56" i="80"/>
  <c r="I56" i="80"/>
  <c r="H56" i="80"/>
  <c r="G56" i="80"/>
  <c r="F56" i="80"/>
  <c r="E56" i="80"/>
  <c r="D56" i="80"/>
  <c r="C56" i="80"/>
  <c r="L55" i="80"/>
  <c r="L54" i="80"/>
  <c r="L53" i="80"/>
  <c r="L52" i="80"/>
  <c r="L56" i="80" s="1"/>
  <c r="L51" i="80"/>
  <c r="D31" i="62"/>
  <c r="C31" i="62"/>
  <c r="E30" i="62"/>
  <c r="E29" i="62"/>
  <c r="E31" i="62" s="1"/>
  <c r="E15" i="81"/>
  <c r="G15" i="81" s="1"/>
  <c r="P19" i="18"/>
  <c r="Q13" i="18"/>
  <c r="P13" i="18"/>
  <c r="P14" i="18" s="1"/>
  <c r="P21" i="18"/>
  <c r="D34" i="57"/>
  <c r="C34" i="57"/>
  <c r="E33" i="57"/>
  <c r="E32" i="57"/>
  <c r="E34" i="57" s="1"/>
  <c r="D16" i="76"/>
  <c r="J18" i="10"/>
  <c r="J14" i="63"/>
  <c r="J34" i="55"/>
  <c r="L34" i="55"/>
  <c r="J33" i="55"/>
  <c r="J35" i="55"/>
  <c r="E35" i="55"/>
  <c r="F35" i="55"/>
  <c r="G35" i="55"/>
  <c r="H35" i="55"/>
  <c r="I35" i="55"/>
  <c r="D35" i="55"/>
  <c r="K35" i="55"/>
  <c r="C35" i="55"/>
  <c r="L58" i="80"/>
  <c r="L59" i="80"/>
  <c r="L60" i="80"/>
  <c r="L61" i="80"/>
  <c r="L57" i="80"/>
  <c r="L62" i="80"/>
  <c r="D62" i="80"/>
  <c r="E62" i="80"/>
  <c r="F62" i="80"/>
  <c r="G62" i="80"/>
  <c r="H62" i="80"/>
  <c r="I62" i="80"/>
  <c r="J62" i="80"/>
  <c r="K62" i="80"/>
  <c r="C62" i="80"/>
  <c r="C17" i="56"/>
  <c r="E33" i="62"/>
  <c r="E32" i="62"/>
  <c r="E34" i="62" s="1"/>
  <c r="D34" i="62"/>
  <c r="C34" i="62"/>
  <c r="E16" i="81"/>
  <c r="G16" i="81" s="1"/>
  <c r="R23" i="18"/>
  <c r="S22" i="18" s="1"/>
  <c r="S19" i="18"/>
  <c r="R19" i="18"/>
  <c r="R20" i="18"/>
  <c r="S13" i="18"/>
  <c r="R14" i="18"/>
  <c r="R13" i="18"/>
  <c r="L37" i="55"/>
  <c r="L36" i="55"/>
  <c r="L38" i="55"/>
  <c r="E36" i="57"/>
  <c r="E35" i="57"/>
  <c r="E37" i="57" s="1"/>
  <c r="C37" i="57"/>
  <c r="D37" i="57"/>
  <c r="D17" i="76"/>
  <c r="D18" i="76"/>
  <c r="D20" i="76"/>
  <c r="K18" i="10"/>
  <c r="K14" i="63"/>
  <c r="K38" i="55"/>
  <c r="I38" i="55"/>
  <c r="H38" i="55"/>
  <c r="G38" i="55"/>
  <c r="F38" i="55"/>
  <c r="E38" i="55"/>
  <c r="D38" i="55"/>
  <c r="J38" i="55" s="1"/>
  <c r="C38" i="55"/>
  <c r="K68" i="80"/>
  <c r="J68" i="80"/>
  <c r="I68" i="80"/>
  <c r="H68" i="80"/>
  <c r="G68" i="80"/>
  <c r="F68" i="80"/>
  <c r="E68" i="80"/>
  <c r="D68" i="80"/>
  <c r="C68" i="80"/>
  <c r="L67" i="80"/>
  <c r="L66" i="80"/>
  <c r="L65" i="80"/>
  <c r="L64" i="80"/>
  <c r="L63" i="80"/>
  <c r="L68" i="80"/>
  <c r="C18" i="56"/>
  <c r="D37" i="62"/>
  <c r="C37" i="62"/>
  <c r="E36" i="62"/>
  <c r="E35" i="62"/>
  <c r="E37" i="62" s="1"/>
  <c r="E17" i="81"/>
  <c r="G17" i="81"/>
  <c r="U19" i="18"/>
  <c r="T19" i="18"/>
  <c r="T20" i="18" s="1"/>
  <c r="U13" i="18"/>
  <c r="U21" i="18"/>
  <c r="T13" i="18"/>
  <c r="T21" i="18" s="1"/>
  <c r="L53" i="55"/>
  <c r="K53" i="55"/>
  <c r="D53" i="55"/>
  <c r="J53" i="55" s="1"/>
  <c r="E53" i="55"/>
  <c r="F53" i="55"/>
  <c r="G53" i="55"/>
  <c r="H53" i="55"/>
  <c r="I53" i="55"/>
  <c r="C53" i="55"/>
  <c r="J52" i="55"/>
  <c r="J51" i="55"/>
  <c r="L50" i="55"/>
  <c r="K50" i="55"/>
  <c r="D50" i="55"/>
  <c r="J50" i="55" s="1"/>
  <c r="E50" i="55"/>
  <c r="F50" i="55"/>
  <c r="G50" i="55"/>
  <c r="H50" i="55"/>
  <c r="I50" i="55"/>
  <c r="C50" i="55"/>
  <c r="J49" i="55"/>
  <c r="J48" i="55"/>
  <c r="L47" i="55"/>
  <c r="K47" i="55"/>
  <c r="D47" i="55"/>
  <c r="J47" i="55" s="1"/>
  <c r="E47" i="55"/>
  <c r="F47" i="55"/>
  <c r="G47" i="55"/>
  <c r="H47" i="55"/>
  <c r="I47" i="55"/>
  <c r="C47" i="55"/>
  <c r="J46" i="55"/>
  <c r="J45" i="55"/>
  <c r="L44" i="55"/>
  <c r="K44" i="55"/>
  <c r="D44" i="55"/>
  <c r="J44" i="55" s="1"/>
  <c r="E44" i="55"/>
  <c r="F44" i="55"/>
  <c r="G44" i="55"/>
  <c r="H44" i="55"/>
  <c r="I44" i="55"/>
  <c r="C44" i="55"/>
  <c r="J43" i="55"/>
  <c r="J42" i="55"/>
  <c r="L41" i="55"/>
  <c r="K41" i="55"/>
  <c r="D41" i="55"/>
  <c r="J41" i="55" s="1"/>
  <c r="E41" i="55"/>
  <c r="F41" i="55"/>
  <c r="G41" i="55"/>
  <c r="H41" i="55"/>
  <c r="I41" i="55"/>
  <c r="C41" i="55"/>
  <c r="J40" i="55"/>
  <c r="J39" i="55"/>
  <c r="E19" i="81"/>
  <c r="E20" i="81"/>
  <c r="E21" i="81"/>
  <c r="E22" i="81"/>
  <c r="E18" i="81"/>
  <c r="D38" i="57"/>
  <c r="D39" i="57"/>
  <c r="D40" i="57" s="1"/>
  <c r="C40" i="57"/>
  <c r="E40" i="57"/>
  <c r="E41" i="57"/>
  <c r="E42" i="57"/>
  <c r="C43" i="57"/>
  <c r="D43" i="57"/>
  <c r="E43" i="57"/>
  <c r="E44" i="57"/>
  <c r="E46" i="57"/>
  <c r="E45" i="57"/>
  <c r="C46" i="57"/>
  <c r="D46" i="57"/>
  <c r="C47" i="57"/>
  <c r="C49" i="57" s="1"/>
  <c r="D47" i="57"/>
  <c r="D49" i="57"/>
  <c r="C48" i="57"/>
  <c r="D48" i="57"/>
  <c r="E50" i="57"/>
  <c r="E52" i="57" s="1"/>
  <c r="E51" i="57"/>
  <c r="C52" i="57"/>
  <c r="D52" i="57"/>
  <c r="E21" i="75"/>
  <c r="L18" i="10"/>
  <c r="M18" i="10"/>
  <c r="N18" i="10"/>
  <c r="O18" i="10"/>
  <c r="P18" i="10"/>
  <c r="L14" i="63"/>
  <c r="M14" i="63"/>
  <c r="N14" i="63"/>
  <c r="O14" i="63"/>
  <c r="C19" i="56"/>
  <c r="E38" i="62"/>
  <c r="E40" i="62" s="1"/>
  <c r="E39" i="62"/>
  <c r="C40" i="62"/>
  <c r="D40" i="62"/>
  <c r="E41" i="62"/>
  <c r="E43" i="62" s="1"/>
  <c r="E42" i="62"/>
  <c r="C43" i="62"/>
  <c r="D43" i="62"/>
  <c r="E44" i="62"/>
  <c r="E45" i="62"/>
  <c r="E46" i="62"/>
  <c r="C46" i="62"/>
  <c r="D46" i="62"/>
  <c r="V13" i="18"/>
  <c r="W13" i="18"/>
  <c r="X13" i="18"/>
  <c r="X21" i="18"/>
  <c r="X23" i="18" s="1"/>
  <c r="Y13" i="18"/>
  <c r="X14" i="18"/>
  <c r="Z14" i="18"/>
  <c r="V19" i="18"/>
  <c r="V21" i="18" s="1"/>
  <c r="W19" i="18"/>
  <c r="W21" i="18" s="1"/>
  <c r="X19" i="18"/>
  <c r="X20" i="18"/>
  <c r="Y19" i="18"/>
  <c r="Z19" i="18"/>
  <c r="Z20" i="18" s="1"/>
  <c r="AA19" i="18"/>
  <c r="Z23" i="18"/>
  <c r="Z22" i="18" s="1"/>
  <c r="AA22" i="18"/>
  <c r="L33" i="55"/>
  <c r="L35" i="55" s="1"/>
  <c r="L27" i="55"/>
  <c r="L29" i="55" s="1"/>
  <c r="T14" i="18"/>
  <c r="E19" i="57"/>
  <c r="N62" i="67"/>
  <c r="N47" i="67"/>
  <c r="N32" i="67"/>
  <c r="R177" i="82"/>
  <c r="J17" i="55"/>
  <c r="K20" i="67"/>
  <c r="K53" i="67"/>
  <c r="K29" i="67"/>
  <c r="I23" i="67"/>
  <c r="I63" i="67" s="1"/>
  <c r="K14" i="55"/>
  <c r="H53" i="67"/>
  <c r="H50" i="67"/>
  <c r="H32" i="67"/>
  <c r="H29" i="67"/>
  <c r="H14" i="67"/>
  <c r="H44" i="67"/>
  <c r="H35" i="67"/>
  <c r="G63" i="67"/>
  <c r="H17" i="67"/>
  <c r="H63" i="67" s="1"/>
  <c r="H21" i="67"/>
  <c r="H23" i="67"/>
  <c r="D21" i="18"/>
  <c r="D23" i="18" s="1"/>
  <c r="E21" i="18"/>
  <c r="D20" i="18"/>
  <c r="V14" i="18"/>
  <c r="E13" i="57"/>
  <c r="R117" i="82"/>
  <c r="R175" i="82"/>
  <c r="N186" i="82"/>
  <c r="R36" i="82"/>
  <c r="N205" i="82"/>
  <c r="N229" i="82"/>
  <c r="J214" i="82"/>
  <c r="N216" i="82"/>
  <c r="J216" i="82"/>
  <c r="R211" i="82"/>
  <c r="J211" i="82"/>
  <c r="J205" i="82"/>
  <c r="J117" i="82"/>
  <c r="J186" i="82"/>
  <c r="O296" i="82"/>
  <c r="N199" i="82"/>
  <c r="J199" i="82"/>
  <c r="R199" i="82"/>
  <c r="G296" i="82"/>
  <c r="J100" i="82"/>
  <c r="J296" i="82" s="1"/>
  <c r="H296" i="82"/>
  <c r="J36" i="82"/>
  <c r="G65" i="72"/>
  <c r="E10" i="62"/>
  <c r="B21" i="18"/>
  <c r="B23" i="18" s="1"/>
  <c r="B22" i="18" s="1"/>
  <c r="B20" i="18"/>
  <c r="D65" i="72"/>
  <c r="F211" i="82"/>
  <c r="F205" i="82"/>
  <c r="F199" i="82"/>
  <c r="F186" i="82"/>
  <c r="F117" i="82"/>
  <c r="F36" i="82"/>
  <c r="F296" i="82" s="1"/>
  <c r="F229" i="82"/>
  <c r="F227" i="82"/>
  <c r="F216" i="82"/>
  <c r="F214" i="82"/>
  <c r="F196" i="82"/>
  <c r="E296" i="82"/>
  <c r="F175" i="82"/>
  <c r="F147" i="82"/>
  <c r="D296" i="82"/>
  <c r="F100" i="82"/>
  <c r="C296" i="82"/>
  <c r="L10" i="55"/>
  <c r="K11" i="55"/>
  <c r="L13" i="55"/>
  <c r="L14" i="55" s="1"/>
  <c r="J14" i="55"/>
  <c r="J11" i="55"/>
  <c r="L9" i="55"/>
  <c r="L11" i="55" s="1"/>
  <c r="E32" i="67"/>
  <c r="D63" i="67"/>
  <c r="E50" i="67"/>
  <c r="E47" i="67"/>
  <c r="E41" i="67"/>
  <c r="E26" i="67"/>
  <c r="C63" i="67"/>
  <c r="L44" i="80"/>
  <c r="L14" i="80"/>
  <c r="C21" i="18"/>
  <c r="C22" i="18" s="1"/>
  <c r="AF17" i="67"/>
  <c r="J23" i="55"/>
  <c r="G21" i="18"/>
  <c r="G22" i="18" s="1"/>
  <c r="L18" i="55"/>
  <c r="L20" i="55"/>
  <c r="L296" i="82"/>
  <c r="F21" i="18"/>
  <c r="F23" i="18" s="1"/>
  <c r="F22" i="18" s="1"/>
  <c r="H14" i="18"/>
  <c r="E48" i="57"/>
  <c r="K296" i="82"/>
  <c r="N177" i="82"/>
  <c r="Y21" i="18"/>
  <c r="Y22" i="18" s="1"/>
  <c r="J14" i="18"/>
  <c r="AI17" i="67"/>
  <c r="E10" i="57" l="1"/>
  <c r="T23" i="18"/>
  <c r="U22" i="18" s="1"/>
  <c r="V296" i="82"/>
  <c r="N63" i="67"/>
  <c r="K63" i="67"/>
  <c r="E63" i="67"/>
  <c r="D22" i="18"/>
  <c r="E22" i="18"/>
  <c r="N20" i="18"/>
  <c r="O21" i="18"/>
  <c r="L20" i="18"/>
  <c r="M21" i="18"/>
  <c r="L23" i="18" s="1"/>
  <c r="I22" i="18"/>
  <c r="H22" i="18"/>
  <c r="AC63" i="67"/>
  <c r="Q63" i="67"/>
  <c r="AF63" i="67"/>
  <c r="N23" i="18"/>
  <c r="N22" i="18" s="1"/>
  <c r="N296" i="82"/>
  <c r="Q21" i="18"/>
  <c r="P23" i="18" s="1"/>
  <c r="P20" i="18"/>
  <c r="Z63" i="67"/>
  <c r="J21" i="18"/>
  <c r="J23" i="18" s="1"/>
  <c r="J22" i="18" s="1"/>
  <c r="P296" i="82"/>
  <c r="L32" i="55"/>
  <c r="AG63" i="67"/>
  <c r="V20" i="18"/>
  <c r="W63" i="67"/>
  <c r="AI63" i="67"/>
  <c r="M296" i="82"/>
  <c r="L24" i="55"/>
  <c r="L26" i="55" s="1"/>
  <c r="R22" i="18"/>
  <c r="E47" i="57"/>
  <c r="E49" i="57" s="1"/>
  <c r="X22" i="18"/>
  <c r="T63" i="67"/>
  <c r="L22" i="18"/>
  <c r="M22" i="18"/>
  <c r="V23" i="18"/>
  <c r="W22" i="18" s="1"/>
  <c r="Q22" i="18" l="1"/>
  <c r="P22" i="18"/>
  <c r="K22" i="18"/>
  <c r="V22" i="18"/>
  <c r="O22" i="18"/>
  <c r="T22" i="18"/>
</calcChain>
</file>

<file path=xl/sharedStrings.xml><?xml version="1.0" encoding="utf-8"?>
<sst xmlns="http://schemas.openxmlformats.org/spreadsheetml/2006/main" count="2564" uniqueCount="755">
  <si>
    <t>Fall 2002</t>
  </si>
  <si>
    <t>Fall 2001</t>
  </si>
  <si>
    <t>First-Time Freshman</t>
  </si>
  <si>
    <t>Transfer Student</t>
  </si>
  <si>
    <t>Total by Residency</t>
  </si>
  <si>
    <t>Total First-Time</t>
  </si>
  <si>
    <t xml:space="preserve">High School Student </t>
  </si>
  <si>
    <t>Other</t>
  </si>
  <si>
    <t>Readmitted Student</t>
  </si>
  <si>
    <t>Returning Student</t>
  </si>
  <si>
    <t>Definitions of Students by Type of Registration</t>
  </si>
  <si>
    <t>Enrollment by Residency</t>
  </si>
  <si>
    <t xml:space="preserve">Total HEPC Enrollment </t>
  </si>
  <si>
    <t>DEFINITIONS:</t>
  </si>
  <si>
    <t>Fall 2003</t>
  </si>
  <si>
    <t>Fall 2004</t>
  </si>
  <si>
    <t>Fall 2005</t>
  </si>
  <si>
    <t>Argentina</t>
  </si>
  <si>
    <t>Australia</t>
  </si>
  <si>
    <t>Brazil</t>
  </si>
  <si>
    <t>Cameroon</t>
  </si>
  <si>
    <t>Canada</t>
  </si>
  <si>
    <t>China</t>
  </si>
  <si>
    <t>Colombia</t>
  </si>
  <si>
    <t>Croatia</t>
  </si>
  <si>
    <t>Egypt</t>
  </si>
  <si>
    <t>Germany</t>
  </si>
  <si>
    <t>Ghana</t>
  </si>
  <si>
    <t>Hong Kong</t>
  </si>
  <si>
    <t>Hungary</t>
  </si>
  <si>
    <t>India</t>
  </si>
  <si>
    <t>Indonesia</t>
  </si>
  <si>
    <t>Iran</t>
  </si>
  <si>
    <t>Italy</t>
  </si>
  <si>
    <t>Japan</t>
  </si>
  <si>
    <t>Jordan</t>
  </si>
  <si>
    <t>Kenya</t>
  </si>
  <si>
    <t>Korea South</t>
  </si>
  <si>
    <t>Kuwait</t>
  </si>
  <si>
    <t>Lebanon</t>
  </si>
  <si>
    <t>Malaysia</t>
  </si>
  <si>
    <t>Mexico</t>
  </si>
  <si>
    <t>Nigeria</t>
  </si>
  <si>
    <t>Pakistan</t>
  </si>
  <si>
    <t>Peru</t>
  </si>
  <si>
    <t>Poland</t>
  </si>
  <si>
    <t>Saudi Arabia</t>
  </si>
  <si>
    <t>Senegal</t>
  </si>
  <si>
    <t>Spain</t>
  </si>
  <si>
    <t>Sri Lanka</t>
  </si>
  <si>
    <t>Sweden</t>
  </si>
  <si>
    <t>Taiwan</t>
  </si>
  <si>
    <t>Thailand</t>
  </si>
  <si>
    <t>Turkey</t>
  </si>
  <si>
    <t>United Kingdom</t>
  </si>
  <si>
    <t>Venezuela</t>
  </si>
  <si>
    <t>Zimbabwe</t>
  </si>
  <si>
    <t>Alabama</t>
  </si>
  <si>
    <t>Arizona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</si>
  <si>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</si>
  <si>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</si>
  <si>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</si>
  <si>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</si>
  <si>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</si>
  <si>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</si>
  <si>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</si>
  <si>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</si>
  <si>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</si>
  <si>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</si>
  <si>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</si>
  <si>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</si>
  <si>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</si>
  <si>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</si>
  <si>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</si>
  <si>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</si>
  <si>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</si>
  <si>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</si>
  <si>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</si>
  <si>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</si>
  <si>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</si>
  <si>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</si>
  <si>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Kazakhstan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</si>
  <si>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</si>
  <si>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</si>
  <si>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</si>
  <si>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</si>
  <si>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</si>
  <si>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</si>
  <si>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</si>
  <si>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</si>
  <si>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</si>
  <si>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Puerto Rico</t>
  </si>
  <si>
    <t>Rhode Island</t>
  </si>
  <si>
    <t>South Carolina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</si>
  <si>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</si>
  <si>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</si>
  <si>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</si>
  <si>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</si>
  <si>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</si>
  <si>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</si>
  <si>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</si>
  <si>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</si>
  <si>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Alaska</t>
  </si>
  <si>
    <t>Idaho</t>
  </si>
  <si>
    <t>The Bahamas</t>
  </si>
  <si>
    <t>United Arab Emirates</t>
  </si>
  <si>
    <t>Slovakia</t>
  </si>
  <si>
    <t>Oklahoma</t>
  </si>
  <si>
    <t>South Dakota</t>
  </si>
  <si>
    <t>Vermont</t>
  </si>
  <si>
    <t>Guam</t>
  </si>
  <si>
    <t>Montana</t>
  </si>
  <si>
    <t>Nevada</t>
  </si>
  <si>
    <t>Virgin Islands</t>
  </si>
  <si>
    <t>Cote d'lvoire</t>
  </si>
  <si>
    <t>Cyprus</t>
  </si>
  <si>
    <t>Iceland</t>
  </si>
  <si>
    <t>Iraq</t>
  </si>
  <si>
    <t>Ireland</t>
  </si>
  <si>
    <t>New Zealand</t>
  </si>
  <si>
    <t>Academic Affairs</t>
  </si>
  <si>
    <t>Nursing</t>
  </si>
  <si>
    <t>UG Academic Services Center</t>
  </si>
  <si>
    <t>Female</t>
  </si>
  <si>
    <t>Male</t>
  </si>
  <si>
    <t xml:space="preserve"> </t>
  </si>
  <si>
    <t>Average SAT Score and Number of Test Takers by College</t>
  </si>
  <si>
    <t>Number Of Test Takers</t>
  </si>
  <si>
    <t>Average SAT Scores by Gender</t>
  </si>
  <si>
    <t>Amer Indian/Alaskan Native</t>
  </si>
  <si>
    <t>Asian American/ Pacific Islander</t>
  </si>
  <si>
    <t>Black, Non-Hispanic</t>
  </si>
  <si>
    <t xml:space="preserve">Hispanic </t>
  </si>
  <si>
    <t>White</t>
  </si>
  <si>
    <t>Unknown</t>
  </si>
  <si>
    <t>Composite Average</t>
  </si>
  <si>
    <t>English Average</t>
  </si>
  <si>
    <t>Math Average</t>
  </si>
  <si>
    <t>Reading Average</t>
  </si>
  <si>
    <t>Science Average</t>
  </si>
  <si>
    <t>Average ACT Score and Number of Test Takers by Gender</t>
  </si>
  <si>
    <t>Combined Average-Total</t>
  </si>
  <si>
    <t>Verbal Average</t>
  </si>
  <si>
    <t>First-Time Freshmen</t>
  </si>
  <si>
    <t>Number of SAT Test Takers and Average SAT Scores by Gender</t>
  </si>
  <si>
    <t>All First-Time Students</t>
  </si>
  <si>
    <t>ACT Score and Number of Test Takers by College</t>
  </si>
  <si>
    <t>Fall 2006</t>
  </si>
  <si>
    <t>Tanzania</t>
  </si>
  <si>
    <t>Angola</t>
  </si>
  <si>
    <t>Bermuda</t>
  </si>
  <si>
    <t>Sudan</t>
  </si>
  <si>
    <t xml:space="preserve">Fall 2006 </t>
  </si>
  <si>
    <t>All</t>
  </si>
  <si>
    <t>Combined Average Total</t>
  </si>
  <si>
    <t>Barbour</t>
  </si>
  <si>
    <t>Berkeley</t>
  </si>
  <si>
    <t>Boone</t>
  </si>
  <si>
    <t>Braxton</t>
  </si>
  <si>
    <t>Brooke</t>
  </si>
  <si>
    <t>Cabell</t>
  </si>
  <si>
    <t>Calhoun</t>
  </si>
  <si>
    <t>Clay</t>
  </si>
  <si>
    <t>Doddridge</t>
  </si>
  <si>
    <t>Fayette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</si>
  <si>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</si>
  <si>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</si>
  <si>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</si>
  <si>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</si>
  <si>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</si>
  <si>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</si>
  <si>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</si>
  <si>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</si>
  <si>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</si>
  <si>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</si>
  <si>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</si>
  <si>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</si>
  <si>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</si>
  <si>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Marion</t>
  </si>
  <si>
    <t>Marshall</t>
  </si>
  <si>
    <t>Mason</t>
  </si>
  <si>
    <t>McDowell</t>
  </si>
  <si>
    <t>Mercer</t>
  </si>
  <si>
    <t>Mineral</t>
  </si>
  <si>
    <t>Mingo</t>
  </si>
  <si>
    <t>Monongalia</t>
  </si>
  <si>
    <t>Monroe</t>
  </si>
  <si>
    <t>Morgan</t>
  </si>
  <si>
    <t>Nicholas</t>
  </si>
  <si>
    <t>Pendleton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</si>
  <si>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</si>
  <si>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</si>
  <si>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</si>
  <si>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</si>
  <si>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</si>
  <si>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</si>
  <si>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</si>
  <si>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</si>
  <si>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</si>
  <si>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</si>
  <si>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</si>
  <si>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Tyler</t>
  </si>
  <si>
    <t>Upshur</t>
  </si>
  <si>
    <t>Wayne</t>
  </si>
  <si>
    <t>Webster</t>
  </si>
  <si>
    <t>Wetzel</t>
  </si>
  <si>
    <t>Wirt</t>
  </si>
  <si>
    <t>Wood</t>
  </si>
  <si>
    <t>Headcount by County</t>
  </si>
  <si>
    <t>West Virginia University - Main Campus</t>
  </si>
  <si>
    <t>Non-WV</t>
  </si>
  <si>
    <t>Headcount by College</t>
  </si>
  <si>
    <t>Agronomy</t>
  </si>
  <si>
    <t>Biochemistry</t>
  </si>
  <si>
    <t>Environmental Protection</t>
  </si>
  <si>
    <t>Forest Resources Management</t>
  </si>
  <si>
    <t>Horticulture</t>
  </si>
  <si>
    <t>Human Nutrition &amp; Foods</t>
  </si>
  <si>
    <t>Interior Design</t>
  </si>
  <si>
    <t>Landscape Architecture</t>
  </si>
  <si>
    <t>Pre-Ag Forestry &amp; Consumer Sci</t>
  </si>
  <si>
    <t>Wildlife &amp; Fisheries Resources</t>
  </si>
  <si>
    <t>Wood Science and Technology</t>
  </si>
  <si>
    <t>Biochemistry - Biology</t>
  </si>
  <si>
    <t>Environmental Geoscience</t>
  </si>
  <si>
    <t>Forensic &amp; Investigative Sci</t>
  </si>
  <si>
    <t>Pre-Computer Science</t>
  </si>
  <si>
    <t>Pre-Economics</t>
  </si>
  <si>
    <t>Pre-Geography</t>
  </si>
  <si>
    <t>Pre-Industrial Math &amp; Stat</t>
  </si>
  <si>
    <t>Pre-International Studies</t>
  </si>
  <si>
    <t>Pre-Philosophy</t>
  </si>
  <si>
    <t>Pre-Physics</t>
  </si>
  <si>
    <t>Pre-Social Work</t>
  </si>
  <si>
    <t>Psychology</t>
  </si>
  <si>
    <t>Regents Bachelor of Arts</t>
  </si>
  <si>
    <t>Religious Studies</t>
  </si>
  <si>
    <t>Art History</t>
  </si>
  <si>
    <t>Music</t>
  </si>
  <si>
    <t>Theatre</t>
  </si>
  <si>
    <t>Visual Art</t>
  </si>
  <si>
    <t>Dental Hygiene</t>
  </si>
  <si>
    <t>Engineering</t>
  </si>
  <si>
    <t>General Engineering</t>
  </si>
  <si>
    <t>Pre-Biometric Systems</t>
  </si>
  <si>
    <t>Pre-Speech Pthlgy &amp; Audiology</t>
  </si>
  <si>
    <t>Speech Pathology and Audiology</t>
  </si>
  <si>
    <t>Direct Admit Journalism Prg</t>
  </si>
  <si>
    <t>Exercise Physiology</t>
  </si>
  <si>
    <t>Pre-Athletic Coaching Ed</t>
  </si>
  <si>
    <t>Pre-Athletic Training</t>
  </si>
  <si>
    <t>Pre-Physical Ed - Teaching Ed</t>
  </si>
  <si>
    <t>Pre-Sport Management</t>
  </si>
  <si>
    <t>Sport and Exercise Psychology</t>
  </si>
  <si>
    <t>General Studies</t>
  </si>
  <si>
    <t>General Studies (Education)</t>
  </si>
  <si>
    <t>General Studies (Engineering)</t>
  </si>
  <si>
    <t>Pre-Accounting</t>
  </si>
  <si>
    <t>Pre-BFL</t>
  </si>
  <si>
    <t>Pre-Biochemistry</t>
  </si>
  <si>
    <t>Pre-Biology</t>
  </si>
  <si>
    <t>Pre-Business &amp; Economics</t>
  </si>
  <si>
    <t>Pre-Chemistry</t>
  </si>
  <si>
    <t>Pre-Criminology &amp; Invstgtns</t>
  </si>
  <si>
    <t>Pre-English</t>
  </si>
  <si>
    <t>Pre-Finance</t>
  </si>
  <si>
    <t>Pre-Foreign Language</t>
  </si>
  <si>
    <t>Pre-Forensic &amp; Invstgtv Sci</t>
  </si>
  <si>
    <t>Pre-Geology</t>
  </si>
  <si>
    <t>Pre-Journalism</t>
  </si>
  <si>
    <t>Pre-Liberal Arts and Sciences</t>
  </si>
  <si>
    <t>Pre-Management</t>
  </si>
  <si>
    <t>Pre-Management Information Sys</t>
  </si>
  <si>
    <t>Pre-Marketing</t>
  </si>
  <si>
    <t>Pre-Mathematics</t>
  </si>
  <si>
    <t>Pre-Nursing</t>
  </si>
  <si>
    <t>Pre-Occupational Therapy</t>
  </si>
  <si>
    <t>Pre-Pharmacy</t>
  </si>
  <si>
    <t>Pre-Political Science</t>
  </si>
  <si>
    <t>Pre-Psychology</t>
  </si>
  <si>
    <t>Pre-Sociology &amp; Anthropology</t>
  </si>
  <si>
    <t>Primary Market</t>
  </si>
  <si>
    <t>Total</t>
  </si>
  <si>
    <t>Gender</t>
  </si>
  <si>
    <t>County</t>
  </si>
  <si>
    <t>First-Time Freshmen Headcount</t>
  </si>
  <si>
    <t>Fall 2000</t>
  </si>
  <si>
    <t>Fall 1995</t>
  </si>
  <si>
    <t>Fall 1996</t>
  </si>
  <si>
    <t>Fall 1997</t>
  </si>
  <si>
    <t>Fall 1998</t>
  </si>
  <si>
    <t>Fall 1999</t>
  </si>
  <si>
    <t>College/School</t>
  </si>
  <si>
    <t>Eberly College of Arts &amp; Sciences</t>
  </si>
  <si>
    <t>Arkansas</t>
  </si>
  <si>
    <t>College of Business &amp; Economics</t>
  </si>
  <si>
    <t>College of Creative Arts</t>
  </si>
  <si>
    <t>School of Dentistry</t>
  </si>
  <si>
    <t>School of Medicine</t>
  </si>
  <si>
    <t>School of Nursing</t>
  </si>
  <si>
    <t>State/Territory</t>
  </si>
  <si>
    <t>U.S. Citizens/Resident Aliens by State/Territory</t>
  </si>
  <si>
    <t>Click here to see notes, definitions, and source</t>
  </si>
  <si>
    <t>Population</t>
  </si>
  <si>
    <t>Content</t>
  </si>
  <si>
    <t>State/ Country/ Territory</t>
  </si>
  <si>
    <t>Total FTF</t>
  </si>
  <si>
    <t>Headcount Enrollment</t>
  </si>
  <si>
    <t>Race</t>
  </si>
  <si>
    <t>Country</t>
  </si>
  <si>
    <t>SAT Scores</t>
  </si>
  <si>
    <t>Year</t>
  </si>
  <si>
    <t>Percent of Undergraduate Total</t>
  </si>
  <si>
    <t>Undergraduate Headcount</t>
  </si>
  <si>
    <t>By Gender and Category</t>
  </si>
  <si>
    <t>Previous Year High School Grads</t>
  </si>
  <si>
    <t>Other First-Time Freshmen</t>
  </si>
  <si>
    <t xml:space="preserve">Headcount Enrollment </t>
  </si>
  <si>
    <t>First-Time, Full-Time Freshmen</t>
  </si>
  <si>
    <t>Full-Time Freshmen by College</t>
  </si>
  <si>
    <t>In-State</t>
  </si>
  <si>
    <t>Out-of-State</t>
  </si>
  <si>
    <t>By Status and Gender</t>
  </si>
  <si>
    <t>West Virginia University- Main Campus</t>
  </si>
  <si>
    <t>Full-Time</t>
  </si>
  <si>
    <t>Part-Time</t>
  </si>
  <si>
    <t>Primary Market State</t>
  </si>
  <si>
    <t>Total Primary States</t>
  </si>
  <si>
    <t>Headcount by Primary Market States</t>
  </si>
  <si>
    <t>By Top 10 West Virginia Market Counties</t>
  </si>
  <si>
    <t>WV County</t>
  </si>
  <si>
    <t xml:space="preserve">Putnam </t>
  </si>
  <si>
    <t>Total Top Ten</t>
  </si>
  <si>
    <t>Other Counties</t>
  </si>
  <si>
    <t>Resident Total</t>
  </si>
  <si>
    <t>Headcount by Top Ten WV Market Counties</t>
  </si>
  <si>
    <t>Headcount by College/Major and Market</t>
  </si>
  <si>
    <t>Headcount by College, Citizenship, and Gender</t>
  </si>
  <si>
    <t>By Citizenship, College/School, and Gender</t>
  </si>
  <si>
    <t>Citizen</t>
  </si>
  <si>
    <t>Headcount By Race</t>
  </si>
  <si>
    <t>Headcount by Race</t>
  </si>
  <si>
    <t>Headcount by State/Territory/Country</t>
  </si>
  <si>
    <t>Russia</t>
  </si>
  <si>
    <t>US Citizen/Resident Alien</t>
  </si>
  <si>
    <t>By Gender and State/Territory</t>
  </si>
  <si>
    <t>Headcount by Citizens/Res Aliens, Gender, &amp; State/Territory</t>
  </si>
  <si>
    <t>English</t>
  </si>
  <si>
    <t>Mathematics</t>
  </si>
  <si>
    <t>Reading</t>
  </si>
  <si>
    <t>Sciences Reasoning</t>
  </si>
  <si>
    <t>Composite</t>
  </si>
  <si>
    <t>National Composite</t>
  </si>
  <si>
    <t>Verbal</t>
  </si>
  <si>
    <t>% Returning the Following Fall</t>
  </si>
  <si>
    <t>Average High School GPA</t>
  </si>
  <si>
    <t>Retention of First-Time Freshmen</t>
  </si>
  <si>
    <t># First-Time, Full-time Freshmen</t>
  </si>
  <si>
    <t># Returning the Following Fall</t>
  </si>
  <si>
    <t>Cohort</t>
  </si>
  <si>
    <t>Count</t>
  </si>
  <si>
    <t>West Virginia University – Main Campus</t>
  </si>
  <si>
    <t>Chronicle of Higher Education article, September 5, 1997, Chronicle of Higher Education article, September 4 &amp; 11, 1998</t>
  </si>
  <si>
    <t>Chronicle of Higher Education article, September 3 &amp; 10, 1999, Chronicle of Higher Education article, September 8, 2000</t>
  </si>
  <si>
    <t>Chronicle of Higher Education article, September 7, 2001, Chronicle of Higher Education article, August 30, 2002</t>
  </si>
  <si>
    <t>Chronicle of Higher Education article, September 5, 2003, Chronicle of Higher Education article, September 10, 2004</t>
  </si>
  <si>
    <t>Chronicle of Higher Education article, September 9, 2005, Chronicle of Higher Education article, September 8, 2006</t>
  </si>
  <si>
    <t>Chronicle of Higher Education article, September 8, 1995, Chronicle of Higher Education article, September 6, 1996,</t>
  </si>
  <si>
    <t>Source:</t>
  </si>
  <si>
    <t>National Total</t>
  </si>
  <si>
    <t>Chronicle of Higher Education article, September 2, 2005, Chronicle of Higher Education article, September 1, 2006</t>
  </si>
  <si>
    <t>Fall 2005 *</t>
  </si>
  <si>
    <t xml:space="preserve">Average ACT Composite Scores and Number of Test Takers </t>
  </si>
  <si>
    <t>SAT Total Scores</t>
  </si>
  <si>
    <t>Fall 2007</t>
  </si>
  <si>
    <t>-</t>
  </si>
  <si>
    <t>Note: Retention of  Fall 2005 Cohort and beyond measured with PIDM match, previous years measured with SSN match.</t>
  </si>
  <si>
    <t>Agricultural &amp; Extension Ed</t>
  </si>
  <si>
    <t>Animal &amp; Nutritional Sciences</t>
  </si>
  <si>
    <t>History</t>
  </si>
  <si>
    <t>Industrial Math &amp; Statistics</t>
  </si>
  <si>
    <t>Child Dev &amp; Family Studies</t>
  </si>
  <si>
    <t>Pre-Elementary Education</t>
  </si>
  <si>
    <t>Pre-Secondary Education</t>
  </si>
  <si>
    <t>Ethiopia</t>
  </si>
  <si>
    <t>West Virginia University -Main Campus</t>
  </si>
  <si>
    <t>USA Today, 8-28-07 http://www.usatoday.com/news/nation/2007-08-28-165527976_x.htm</t>
  </si>
  <si>
    <t>Headcount by Citizens/ Res Aliens, State and Territory</t>
  </si>
  <si>
    <t>Headcount of International Students  by Country</t>
  </si>
  <si>
    <t>Inter-     national</t>
  </si>
  <si>
    <t>Contents</t>
  </si>
  <si>
    <t>Major</t>
  </si>
  <si>
    <t>Fall 2008</t>
  </si>
  <si>
    <t>College of Physical Activity &amp; Sport Sciences</t>
  </si>
  <si>
    <t>College of Physical Activity and Sport Sciences</t>
  </si>
  <si>
    <t>Bahrain</t>
  </si>
  <si>
    <t>Bolivia</t>
  </si>
  <si>
    <t>Nepal</t>
  </si>
  <si>
    <t>Oman</t>
  </si>
  <si>
    <t>Philippines</t>
  </si>
  <si>
    <t>Serbia</t>
  </si>
  <si>
    <t>South Africa</t>
  </si>
  <si>
    <t>Ukraine</t>
  </si>
  <si>
    <t>ACT High School Profile Report, The Graduating Class of 2007, ACT High School Profil Report, The Graduating Class of 2008</t>
  </si>
  <si>
    <t>USA Today, 8-26-08 http://www.usatoday.com/news/education/2008-08-26-sat-scores_n.htm</t>
  </si>
  <si>
    <t>College of Physical Activity &amp; Sport Science</t>
  </si>
  <si>
    <t>Agroecology</t>
  </si>
  <si>
    <t>Design Studies</t>
  </si>
  <si>
    <t>Soil Science</t>
  </si>
  <si>
    <t>Geography</t>
  </si>
  <si>
    <t>Multidisciplinary Studies/BMdS</t>
  </si>
  <si>
    <t>Slavic &amp; East European Studies</t>
  </si>
  <si>
    <t>Non-Citizen/
International</t>
  </si>
  <si>
    <t>Grand Total</t>
  </si>
  <si>
    <t>Total US Citizens</t>
  </si>
  <si>
    <t>College/ School</t>
  </si>
  <si>
    <t>Average Total SAT Scores</t>
  </si>
  <si>
    <t>Headcount Enrollment by Status and Gender</t>
  </si>
  <si>
    <t>FTF Enrollment as Percent of Total Undergraduates</t>
  </si>
  <si>
    <t>Headcount by IR level and Market</t>
  </si>
  <si>
    <t>IR Level</t>
  </si>
  <si>
    <t>Others</t>
  </si>
  <si>
    <t>IR 1</t>
  </si>
  <si>
    <t>IR 2</t>
  </si>
  <si>
    <t>IR 3</t>
  </si>
  <si>
    <t>IR 4</t>
  </si>
  <si>
    <t>IR 5</t>
  </si>
  <si>
    <t>In-state</t>
  </si>
  <si>
    <t>Reciprocity</t>
  </si>
  <si>
    <t>SREB Academic Common Market</t>
  </si>
  <si>
    <t>All Residency</t>
  </si>
  <si>
    <t>Residency</t>
  </si>
  <si>
    <t>Number of SAT Test Takers and Average SAT by Residency for Fees</t>
  </si>
  <si>
    <t>Previous Year's High School Graduates by Gender</t>
  </si>
  <si>
    <t>Number of Test Takers and Average SAT Scores by Residency</t>
  </si>
  <si>
    <t>Average  SAT</t>
  </si>
  <si>
    <t>Average ACT</t>
  </si>
  <si>
    <t>Academic Profile</t>
  </si>
  <si>
    <t>Reciprocity Agreement</t>
  </si>
  <si>
    <t>Total In-State Resident  for Fee Purposes</t>
  </si>
  <si>
    <t xml:space="preserve"> Total Out-of-State</t>
  </si>
  <si>
    <t>Total Non-First-Time Students</t>
  </si>
  <si>
    <t>% by Residency</t>
  </si>
  <si>
    <t>Registration Category</t>
  </si>
  <si>
    <t>Other Market</t>
  </si>
  <si>
    <t>Primary Market Total</t>
  </si>
  <si>
    <t>By Market and Gender</t>
  </si>
  <si>
    <t>Headcount by Market and Gender</t>
  </si>
  <si>
    <t>Average ACT Score and Number of Test Takers by Residency for Fees</t>
  </si>
  <si>
    <t>Instate</t>
  </si>
  <si>
    <t>Math AVG</t>
  </si>
  <si>
    <t>Fall 2009</t>
  </si>
  <si>
    <t>First-Time Graduate Student</t>
  </si>
  <si>
    <t>First-Time Professional Student</t>
  </si>
  <si>
    <t xml:space="preserve">By Type of Registration and Residency </t>
  </si>
  <si>
    <t>Davis College of Agriculture, Natural Resources &amp; Design</t>
  </si>
  <si>
    <t xml:space="preserve">Asian  </t>
  </si>
  <si>
    <t>Native Hawaiian or Pacific Islander</t>
  </si>
  <si>
    <t>Mali</t>
  </si>
  <si>
    <t>Mongolia</t>
  </si>
  <si>
    <t>Singapore</t>
  </si>
  <si>
    <t>Switzerland</t>
  </si>
  <si>
    <t>Philosophy</t>
  </si>
  <si>
    <t>Medical Laboratory Science</t>
  </si>
  <si>
    <t>Pre-Medical Laboratory Science</t>
  </si>
  <si>
    <t>Ranked from Highest to Lowest</t>
  </si>
  <si>
    <t>Fall 2010</t>
  </si>
  <si>
    <t>By Type of Residency for Fee Purposes</t>
  </si>
  <si>
    <t>Headcount Enrollment by Type of Registration and Residency</t>
  </si>
  <si>
    <t>Headcount by Type of Residency for Fees Purposes</t>
  </si>
  <si>
    <t>By % of Total Undergraduate Enrollment</t>
  </si>
  <si>
    <t xml:space="preserve">First-Time Freshmen </t>
  </si>
  <si>
    <t xml:space="preserve">By College </t>
  </si>
  <si>
    <t>By Full-Time Status and College/School</t>
  </si>
  <si>
    <t>By IR Level and Market</t>
  </si>
  <si>
    <t>By Primary Feeder States (excluding West Virginia)</t>
  </si>
  <si>
    <t>By College/School, Major, and Market</t>
  </si>
  <si>
    <t>Computer Science</t>
  </si>
  <si>
    <t>Geology</t>
  </si>
  <si>
    <t>International Studies</t>
  </si>
  <si>
    <t>Physics</t>
  </si>
  <si>
    <t>Foreign Languages</t>
  </si>
  <si>
    <t>Art and Design</t>
  </si>
  <si>
    <t>Elementary Education</t>
  </si>
  <si>
    <t xml:space="preserve">Headcount Enrollment  </t>
  </si>
  <si>
    <t>By State/Territory/Country</t>
  </si>
  <si>
    <t>France</t>
  </si>
  <si>
    <t>Bulgaria</t>
  </si>
  <si>
    <t>Average ACT Scores</t>
  </si>
  <si>
    <t>Average ACT Composite Scores</t>
  </si>
  <si>
    <t>Average SAT Scores</t>
  </si>
  <si>
    <t>College</t>
  </si>
  <si>
    <t>ACT Scores</t>
  </si>
  <si>
    <t>By First to Second Year Retention Rate</t>
  </si>
  <si>
    <t>the Fall Semester who attended college for the first time in the preceding summer. Also include students who entered with</t>
  </si>
  <si>
    <t>advanced standing (i.e., with college credits) at the freshman level.</t>
  </si>
  <si>
    <t>the case of the Fall Semester) during the preceding spring Semester or summer Session. As noted above, a student who</t>
  </si>
  <si>
    <t>attended college for the first time in the preceding summer is a first-time freshman.</t>
  </si>
  <si>
    <t>any other institution and is not a returning student. That is, the student did not attend the institution during the previous</t>
  </si>
  <si>
    <t>regular (Fall or Spring) semester.</t>
  </si>
  <si>
    <t>degree at any college or university and who is enrolled for credit for work applicable toward such a degree.</t>
  </si>
  <si>
    <t>enrolled for work creditable toward a doctor's degree-professional practice degree at any college or university and who is</t>
  </si>
  <si>
    <t>enrolled for credit for work applicable toward such a degree.</t>
  </si>
  <si>
    <t>or certificate on which the student is working.</t>
  </si>
  <si>
    <t>to take one or more college-level courses.</t>
  </si>
  <si>
    <t>students). A student will remain with this status, semester-after-semester, unless their status changes and they are admitted</t>
  </si>
  <si>
    <t>as a regular student such as a first-time freshman, etc.</t>
  </si>
  <si>
    <r>
      <rPr>
        <b/>
        <sz val="10"/>
        <rFont val="Arial"/>
        <family val="2"/>
      </rPr>
      <t xml:space="preserve">FIRST-TIME FRESHMAN </t>
    </r>
    <r>
      <rPr>
        <sz val="10"/>
        <rFont val="Arial"/>
      </rPr>
      <t>- An entering freshman who has not previously attended any college. Include students enrolled in</t>
    </r>
  </si>
  <si>
    <r>
      <rPr>
        <b/>
        <sz val="10"/>
        <rFont val="Arial"/>
        <family val="2"/>
      </rPr>
      <t>RETURNING STUDENT</t>
    </r>
    <r>
      <rPr>
        <sz val="10"/>
        <rFont val="Arial"/>
      </rPr>
      <t xml:space="preserve"> - A returning student is one who has registered at the institution during the preceding term or (in</t>
    </r>
  </si>
  <si>
    <r>
      <rPr>
        <b/>
        <sz val="10"/>
        <rFont val="Arial"/>
        <family val="2"/>
      </rPr>
      <t>READMITTED STUDENT</t>
    </r>
    <r>
      <rPr>
        <sz val="10"/>
        <rFont val="Arial"/>
      </rPr>
      <t xml:space="preserve"> - A readmitted student is one who has previously attended the institution, but has not attended</t>
    </r>
  </si>
  <si>
    <r>
      <rPr>
        <b/>
        <sz val="10"/>
        <rFont val="Arial"/>
        <family val="2"/>
      </rPr>
      <t>FIRST-TIME GRADUATE STUDENT</t>
    </r>
    <r>
      <rPr>
        <sz val="10"/>
        <rFont val="Arial"/>
      </rPr>
      <t xml:space="preserve"> - A student who has not previously enrolled for work creditable toward an advanced</t>
    </r>
  </si>
  <si>
    <r>
      <rPr>
        <b/>
        <sz val="10"/>
        <rFont val="Arial"/>
        <family val="2"/>
      </rPr>
      <t>FIRST-TIME DOCTOR'S DEGREE-PROFESSIONAL PRACTICE STUDENT</t>
    </r>
    <r>
      <rPr>
        <sz val="10"/>
        <rFont val="Arial"/>
      </rPr>
      <t xml:space="preserve"> - A student who has not been previously</t>
    </r>
  </si>
  <si>
    <r>
      <rPr>
        <b/>
        <sz val="10"/>
        <rFont val="Arial"/>
        <family val="2"/>
      </rPr>
      <t>TRANSFER STUDENT</t>
    </r>
    <r>
      <rPr>
        <sz val="10"/>
        <rFont val="Arial"/>
      </rPr>
      <t xml:space="preserve"> - A student who has attended another institution from which credit is acceptable toward the degree</t>
    </r>
  </si>
  <si>
    <r>
      <rPr>
        <b/>
        <sz val="10"/>
        <rFont val="Arial"/>
        <family val="2"/>
      </rPr>
      <t>HIGH SCHOOL STUDENT TAKING COLLEGE COURSES</t>
    </r>
    <r>
      <rPr>
        <sz val="10"/>
        <rFont val="Arial"/>
      </rPr>
      <t xml:space="preserve"> - A student who is still in high school, but has special admission</t>
    </r>
  </si>
  <si>
    <r>
      <rPr>
        <b/>
        <sz val="10"/>
        <rFont val="Arial"/>
        <family val="2"/>
      </rPr>
      <t>OTHER</t>
    </r>
    <r>
      <rPr>
        <sz val="10"/>
        <rFont val="Arial"/>
      </rPr>
      <t xml:space="preserve"> - A student who is not classified in one of the preceding categories including special students (non-degree seeking</t>
    </r>
  </si>
  <si>
    <t>International Students by Country</t>
  </si>
  <si>
    <t>Residency  for Fees</t>
  </si>
  <si>
    <t>Out of State</t>
  </si>
  <si>
    <t>Combined Scores</t>
  </si>
  <si>
    <t>Fall 2011</t>
  </si>
  <si>
    <t>Multidisciplinary Studies</t>
  </si>
  <si>
    <t>Biochemistry - Chemistry</t>
  </si>
  <si>
    <t>Chemistry</t>
  </si>
  <si>
    <t>Direct Admit Business</t>
  </si>
  <si>
    <t>General Admit Business</t>
  </si>
  <si>
    <t>Pre-Criminology</t>
  </si>
  <si>
    <t>Chile</t>
  </si>
  <si>
    <t>Estonia</t>
  </si>
  <si>
    <t>Fall 2012</t>
  </si>
  <si>
    <t>Statler College of Engineering &amp; Mineral Resources</t>
  </si>
  <si>
    <t>Biology</t>
  </si>
  <si>
    <t>Direct Admit Business &amp; Econ</t>
  </si>
  <si>
    <t>Vietnam</t>
  </si>
  <si>
    <t>Jamaica</t>
  </si>
  <si>
    <t>Malawi</t>
  </si>
  <si>
    <t>Syria</t>
  </si>
  <si>
    <t>Out-of-State*</t>
  </si>
  <si>
    <t>Note:  Reciprocity and ACM studednts are included in Out-of-State cateogory.</t>
  </si>
  <si>
    <t>SAT Score and Number of Test Takers by College</t>
  </si>
  <si>
    <t>Agrbsn Mgmt &amp; Rurl Dvlp</t>
  </si>
  <si>
    <t>Applied &amp; Envrnmntl Mcrblgy</t>
  </si>
  <si>
    <t>Envrmntl &amp; Ntrl Res Ecn</t>
  </si>
  <si>
    <t>Rck Parks &amp; Tourism Resources</t>
  </si>
  <si>
    <t>Pre Biology</t>
  </si>
  <si>
    <t>Pre Criminology and Invstgtns</t>
  </si>
  <si>
    <t>Pre English</t>
  </si>
  <si>
    <t>Pre Forensic Invstgtv Science</t>
  </si>
  <si>
    <t>Pre Political Science</t>
  </si>
  <si>
    <t>Pre Psychology</t>
  </si>
  <si>
    <t>Pre Sociology and Anthrplgy</t>
  </si>
  <si>
    <t>Pre-Communication Studies</t>
  </si>
  <si>
    <t>PreSecondary Ed/Foreign Lang</t>
  </si>
  <si>
    <t>PreSecondary Ed/Intrdpmntl St</t>
  </si>
  <si>
    <t>PreSecondary Ed/Math</t>
  </si>
  <si>
    <t>PreSecondary Education/English</t>
  </si>
  <si>
    <t>World Lang, Lit &amp; Linguistics</t>
  </si>
  <si>
    <t>Pre Business and Economics</t>
  </si>
  <si>
    <t>Pre Engineering</t>
  </si>
  <si>
    <t>Medical Technology</t>
  </si>
  <si>
    <t>Pre-Sport Exercise Psychology</t>
  </si>
  <si>
    <t>Pre-Medical Technology</t>
  </si>
  <si>
    <t>Definition's Source:  West Virginia Higher Education Policy Commission website</t>
  </si>
  <si>
    <t>Fall 2013</t>
  </si>
  <si>
    <t>College of Education &amp; Human Services</t>
  </si>
  <si>
    <t>University College</t>
  </si>
  <si>
    <t>College of Education &amp; Human Resources</t>
  </si>
  <si>
    <t>Communication Studies</t>
  </si>
  <si>
    <t>Economics</t>
  </si>
  <si>
    <t>Political Science</t>
  </si>
  <si>
    <t>PreSecondary Ed/Wrld Languages</t>
  </si>
  <si>
    <t>Social Work</t>
  </si>
  <si>
    <t>Sociology and Anthropology</t>
  </si>
  <si>
    <t>Dance</t>
  </si>
  <si>
    <t>UG Studies (Undecided)</t>
  </si>
  <si>
    <t>Eberly College of Arts and Sciences</t>
  </si>
  <si>
    <t>College of Business and Economics</t>
  </si>
  <si>
    <t>College of Education and Human Services</t>
  </si>
  <si>
    <t>Bangladesh</t>
  </si>
  <si>
    <t>Burkina Faso</t>
  </si>
  <si>
    <t>Cayman Islands</t>
  </si>
  <si>
    <t>El Salvador</t>
  </si>
  <si>
    <t>Morocco</t>
  </si>
  <si>
    <t>Romania</t>
  </si>
  <si>
    <t>Rwanda</t>
  </si>
  <si>
    <t>Slovenia</t>
  </si>
  <si>
    <t>Turkmenistan Grenadines</t>
  </si>
  <si>
    <t>Two or More</t>
  </si>
  <si>
    <t>Office of Institutional Research, October</t>
  </si>
  <si>
    <t>Fall 2014</t>
  </si>
  <si>
    <t>Reed College of Media</t>
  </si>
  <si>
    <t>Env &amp; Energy Resources Mgmnt</t>
  </si>
  <si>
    <t>Criminology</t>
  </si>
  <si>
    <t>General Arts &amp; Sciences</t>
  </si>
  <si>
    <t>Pre-Secondary Ed/Social Stds</t>
  </si>
  <si>
    <t>Journalism</t>
  </si>
  <si>
    <t>Strategic Communications</t>
  </si>
  <si>
    <t>Immunology &amp; Medical Mcrblgy</t>
  </si>
  <si>
    <t>`</t>
  </si>
  <si>
    <t>Athletic Coaching Ed</t>
  </si>
  <si>
    <t>UG Studies: Biology</t>
  </si>
  <si>
    <t>UG Studies: Chemistry</t>
  </si>
  <si>
    <t>UG Studies: Business &amp; Econ</t>
  </si>
  <si>
    <t>UG Studies: Communication Stds</t>
  </si>
  <si>
    <t>UG Studies: Criminology</t>
  </si>
  <si>
    <t>UG Studies: Economics</t>
  </si>
  <si>
    <t>UG Studies: Education</t>
  </si>
  <si>
    <t>UG Studies: Engineering</t>
  </si>
  <si>
    <t>UG Studies: Forensic &amp; Inv Sci</t>
  </si>
  <si>
    <t>UG Studies: Journalism</t>
  </si>
  <si>
    <t>UG Studies: Management</t>
  </si>
  <si>
    <t>UG Studies: Mathematics</t>
  </si>
  <si>
    <t>UG Studies: Med Lab Sciences</t>
  </si>
  <si>
    <t>UG Studies: Nursing</t>
  </si>
  <si>
    <t>UG Studies: Occupational Thrpy</t>
  </si>
  <si>
    <t>UG Studies: Pharmacy</t>
  </si>
  <si>
    <t>UG Studies: Political Science</t>
  </si>
  <si>
    <t>UG Studies: Psychology</t>
  </si>
  <si>
    <t>UG Studies: Sociology &amp; Anthro</t>
  </si>
  <si>
    <t>Ecuador</t>
  </si>
  <si>
    <t>Gabon</t>
  </si>
  <si>
    <t>Greece</t>
  </si>
  <si>
    <t>Mozambique</t>
  </si>
  <si>
    <t>Norway</t>
  </si>
  <si>
    <t>Libya</t>
  </si>
  <si>
    <t>Fall 2015</t>
  </si>
  <si>
    <t>Nicaragua</t>
  </si>
  <si>
    <t>Panama</t>
  </si>
  <si>
    <t>Resident Aliens</t>
  </si>
  <si>
    <t>Energy Land Management</t>
  </si>
  <si>
    <t>Accounting</t>
  </si>
  <si>
    <t>Business</t>
  </si>
  <si>
    <t>Business Management</t>
  </si>
  <si>
    <t>Finance</t>
  </si>
  <si>
    <t>General Business</t>
  </si>
  <si>
    <t>Management</t>
  </si>
  <si>
    <t>Management Information Systems</t>
  </si>
  <si>
    <t>Marketing</t>
  </si>
  <si>
    <t>Acting</t>
  </si>
  <si>
    <t>Art Education</t>
  </si>
  <si>
    <t>Graphic Design</t>
  </si>
  <si>
    <t>Intermedia/ Photography</t>
  </si>
  <si>
    <t>Music Composition</t>
  </si>
  <si>
    <t>Music Education</t>
  </si>
  <si>
    <t>Music Perform: Instrumental</t>
  </si>
  <si>
    <t>Music Perform: Jazz Studies</t>
  </si>
  <si>
    <t>Music Perform: Piano</t>
  </si>
  <si>
    <t>Music Perform: Voice</t>
  </si>
  <si>
    <t>Musical Theatre</t>
  </si>
  <si>
    <t>Painting</t>
  </si>
  <si>
    <t>Puppetry &amp; Creative Drama</t>
  </si>
  <si>
    <t>Sculpture</t>
  </si>
  <si>
    <t>Theatre Design &amp; Technology</t>
  </si>
  <si>
    <t>Physical Ed - Teacher Ed</t>
  </si>
  <si>
    <t>Sport Management</t>
  </si>
  <si>
    <t>UG Studies Agriculture/ Design</t>
  </si>
  <si>
    <t>UG Studies: Education/ CDFS</t>
  </si>
  <si>
    <t>UG Studies: Exercise Phys</t>
  </si>
  <si>
    <t>UG Studies: Health Professions</t>
  </si>
  <si>
    <t>UG Studies: Kinesiology</t>
  </si>
  <si>
    <t>UG Studies: Liberal Arts</t>
  </si>
  <si>
    <t>UG Studies: Media</t>
  </si>
  <si>
    <t>UG Studies: Perform &amp; Fine Art</t>
  </si>
  <si>
    <t>UG Studies: Speech Path &amp; Aud</t>
  </si>
  <si>
    <t>UG Studies: Imm &amp; Med Microbiol</t>
  </si>
  <si>
    <t>Fashion Dsgn &amp; Merchandising</t>
  </si>
  <si>
    <t>Somalia</t>
  </si>
  <si>
    <t>Fall 2016</t>
  </si>
  <si>
    <t>CLASS</t>
  </si>
  <si>
    <t>School of Public Health</t>
  </si>
  <si>
    <t>NOTE:</t>
  </si>
  <si>
    <t>Agribusiness Management</t>
  </si>
  <si>
    <t>Anthropology</t>
  </si>
  <si>
    <t>Latin American Studies</t>
  </si>
  <si>
    <t>Multidisciplinary Studies Pwy</t>
  </si>
  <si>
    <t xml:space="preserve">Sociology   </t>
  </si>
  <si>
    <t>Hospitality &amp; Tourism Mgt</t>
  </si>
  <si>
    <t>Global Supply Chain Mgt</t>
  </si>
  <si>
    <t>Pre-Agriculture &amp; Design</t>
  </si>
  <si>
    <t>Pre-Business</t>
  </si>
  <si>
    <t>Pre-Child Develop &amp; Family Stud</t>
  </si>
  <si>
    <t>Pre-Dental Hygiene</t>
  </si>
  <si>
    <t>Pre-Education</t>
  </si>
  <si>
    <t>Pre-Engineering</t>
  </si>
  <si>
    <t>Pre-Exercise Physiology</t>
  </si>
  <si>
    <t>Pre-Health Professions</t>
  </si>
  <si>
    <t>Pre-Immunlgy &amp; Medical Mcrblgy</t>
  </si>
  <si>
    <t>Pre-Liberal Arts</t>
  </si>
  <si>
    <t>Pre-Media</t>
  </si>
  <si>
    <t>Pre-Performing Arts</t>
  </si>
  <si>
    <t>Pre-Physical Sciences</t>
  </si>
  <si>
    <t>Pre-Public Health</t>
  </si>
  <si>
    <t>Pre-Speech Path &amp; Aud</t>
  </si>
  <si>
    <t>Pre-Sports Science</t>
  </si>
  <si>
    <t>Undecided</t>
  </si>
  <si>
    <t>Ceramics</t>
  </si>
  <si>
    <t>Music Industry</t>
  </si>
  <si>
    <t>Music Therapy</t>
  </si>
  <si>
    <t>Child Dev &amp; Family Studies Pwy</t>
  </si>
  <si>
    <t>Engineering Track 1</t>
  </si>
  <si>
    <t>Engineering Track 2</t>
  </si>
  <si>
    <t>Engineering Track 3</t>
  </si>
  <si>
    <t>Public Health</t>
  </si>
  <si>
    <t>Antigua &amp; Barbuds</t>
  </si>
  <si>
    <t>Netherlands</t>
  </si>
  <si>
    <t>Qatar</t>
  </si>
  <si>
    <t>Trinidad &amp; Tobago</t>
  </si>
  <si>
    <t>Uganda</t>
  </si>
  <si>
    <t>Intercollegiate Programs</t>
  </si>
  <si>
    <t>Click here to go to Table of Contents</t>
  </si>
  <si>
    <t>Fall 2017</t>
  </si>
  <si>
    <t>For Fall 2016, CLASS includes what was University College. Also included are, Intercollegiate Programs.</t>
  </si>
  <si>
    <t>Fall 2004 - Fall 2017</t>
  </si>
  <si>
    <t>Final First Time Work Sheet.dis, Tab-All first timers by res fee</t>
  </si>
  <si>
    <t>Final First Timers Workbook Queries/First-Time Freshmen.dis, Tab-FTF By Gender &amp; Status</t>
  </si>
  <si>
    <t>School of Pharmacy</t>
  </si>
  <si>
    <t>Final First Timers Workbook Queries/First-Time Freshmen.dis, Tab-FTF By College Status</t>
  </si>
  <si>
    <t>Dashboard Queries/Enrollment/First Time Freshmen Enrollment/DP_IRLevel&amp;PrimMkt.dis, Tab-FTF by IR Lev &amp; Prim Mkt</t>
  </si>
  <si>
    <t>Final First Timers Workbook Queries/First-Time Freshmen.dis, Tab-Col_Gender_Citiz</t>
  </si>
  <si>
    <t>Environ, Soil &amp; Water Science</t>
  </si>
  <si>
    <t xml:space="preserve">Women's &amp; Gender Studies </t>
  </si>
  <si>
    <t>Entrepreneurship &amp; Innovation</t>
  </si>
  <si>
    <t>Printmaking</t>
  </si>
  <si>
    <t>Puppertry</t>
  </si>
  <si>
    <t>Health Informatics/ Info Mgt</t>
  </si>
  <si>
    <t>Pharmacy-UG Direct Admit</t>
  </si>
  <si>
    <t>Final First Timers Workbook Queries/First-Time Freshmen.dis-Tab-FTF College Major Maket</t>
  </si>
  <si>
    <t>Final First Timers Workbook Queries/First-Time Freshmen.dis-Tab-FTF_WV County</t>
  </si>
  <si>
    <t>Final First Timers Workbook Queries/First-Time Freshmen.dis-Tab-FTF_State_Terr_Coun</t>
  </si>
  <si>
    <t>Nonresident Aliens</t>
  </si>
  <si>
    <t>Final First Timers Workbook Queries/First-Time Freshmen.dis-Tab-FTF_Race_Citizen</t>
  </si>
  <si>
    <t>2017*</t>
  </si>
  <si>
    <t>*New SAT Scores reported beginning in Fall 2017.</t>
  </si>
  <si>
    <t>Non-US</t>
  </si>
  <si>
    <t>Hounduras</t>
  </si>
  <si>
    <t>Liberia</t>
  </si>
  <si>
    <t>Honduras</t>
  </si>
  <si>
    <t>Fall 2018 Comprehensive Multi-Year Report</t>
  </si>
  <si>
    <t>Fall 2018</t>
  </si>
  <si>
    <t>Fall 2006 - Fall 2018</t>
  </si>
  <si>
    <t>Fall 2004 - Fall 2018</t>
  </si>
  <si>
    <t>Fall 2008 - Fall 2018</t>
  </si>
  <si>
    <t>Fashion, Dress &amp; Merchandising</t>
  </si>
  <si>
    <t>Interdisciplinary Studies</t>
  </si>
  <si>
    <t>Social Studies/Secondary Ed</t>
  </si>
  <si>
    <t xml:space="preserve">Pre-Sociology  </t>
  </si>
  <si>
    <t>Interactive Design for Media</t>
  </si>
  <si>
    <t>Advertising &amp; Public Relations</t>
  </si>
  <si>
    <t>Sports &amp; Adventure Media</t>
  </si>
  <si>
    <t>Physical Ed &amp; Kinesiology</t>
  </si>
  <si>
    <t>Forensic Chemistry</t>
  </si>
  <si>
    <t>Fall 2005 - Fall 2018</t>
  </si>
  <si>
    <t>Dominican Rep</t>
  </si>
  <si>
    <t>Timor-Leste</t>
  </si>
  <si>
    <t>By WV County</t>
  </si>
  <si>
    <t>Fall 1995 - 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</si>
</sst>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#######0"/>
    <numFmt numFmtId="165" formatCode="0.0"/>
    <numFmt numFmtId="166" formatCode="0;[Red]0"/>
    <numFmt numFmtId="167" formatCode="0.0%"/>
    <numFmt numFmtId="168" formatCode="General_}"/>
    <numFmt numFmtId="169" formatCode="#,##0.0"/>
  </numFmts>
  <fonts count="67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Dialog"/>
    </font>
    <font>
      <b/>
      <sz val="11"/>
      <name val="Arial"/>
      <family val="2"/>
    </font>
    <font>
      <u/>
      <sz val="12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/>
      <sz val="10"/>
      <color indexed="39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39"/>
      <name val="Arial"/>
      <family val="2"/>
    </font>
    <font>
      <b/>
      <u/>
      <sz val="10"/>
      <color indexed="39"/>
      <name val="Arial"/>
      <family val="2"/>
    </font>
    <font>
      <b/>
      <sz val="11"/>
      <color indexed="8"/>
      <name val="Arial"/>
      <family val="2"/>
    </font>
    <font>
      <i/>
      <sz val="10"/>
      <name val="Tahoma"/>
      <family val="2"/>
    </font>
    <font>
      <u/>
      <sz val="9"/>
      <color indexed="39"/>
      <name val="Arial"/>
      <family val="2"/>
    </font>
    <font>
      <sz val="10"/>
      <color indexed="39"/>
      <name val="Arial"/>
      <family val="2"/>
    </font>
    <font>
      <sz val="11"/>
      <name val="Arial"/>
      <family val="2"/>
    </font>
    <font>
      <b/>
      <i/>
      <sz val="9"/>
      <color indexed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3333A2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72">
    <xf numFmtId="0" fontId="0" fillId="0" borderId="0">
      <alignment vertical="center"/>
    </xf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85" applyNumberFormat="0" applyAlignment="0" applyProtection="0"/>
    <xf numFmtId="0" fontId="49" fillId="33" borderId="86" applyNumberFormat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87" applyNumberFormat="0" applyFill="0" applyAlignment="0" applyProtection="0"/>
    <xf numFmtId="0" fontId="53" fillId="0" borderId="88" applyNumberFormat="0" applyFill="0" applyAlignment="0" applyProtection="0"/>
    <xf numFmtId="0" fontId="54" fillId="0" borderId="89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5" fillId="35" borderId="85" applyNumberFormat="0" applyAlignment="0" applyProtection="0"/>
    <xf numFmtId="0" fontId="56" fillId="0" borderId="90" applyNumberFormat="0" applyFill="0" applyAlignment="0" applyProtection="0"/>
    <xf numFmtId="0" fontId="57" fillId="36" borderId="0" applyNumberFormat="0" applyBorder="0" applyAlignment="0" applyProtection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" fillId="0" borderId="0"/>
    <xf numFmtId="0" fontId="1" fillId="0" borderId="0"/>
    <xf numFmtId="0" fontId="45" fillId="37" borderId="91" applyNumberFormat="0" applyFont="0" applyAlignment="0" applyProtection="0"/>
    <xf numFmtId="0" fontId="45" fillId="37" borderId="91" applyNumberFormat="0" applyFont="0" applyAlignment="0" applyProtection="0"/>
    <xf numFmtId="0" fontId="45" fillId="37" borderId="91" applyNumberFormat="0" applyFont="0" applyAlignment="0" applyProtection="0"/>
    <xf numFmtId="0" fontId="45" fillId="37" borderId="91" applyNumberFormat="0" applyFont="0" applyAlignment="0" applyProtection="0"/>
    <xf numFmtId="0" fontId="45" fillId="37" borderId="91" applyNumberFormat="0" applyFont="0" applyAlignment="0" applyProtection="0"/>
    <xf numFmtId="0" fontId="45" fillId="37" borderId="91" applyNumberFormat="0" applyFont="0" applyAlignment="0" applyProtection="0"/>
    <xf numFmtId="0" fontId="45" fillId="37" borderId="91" applyNumberFormat="0" applyFont="0" applyAlignment="0" applyProtection="0"/>
    <xf numFmtId="0" fontId="45" fillId="37" borderId="91" applyNumberFormat="0" applyFont="0" applyAlignment="0" applyProtection="0"/>
    <xf numFmtId="0" fontId="45" fillId="37" borderId="91" applyNumberFormat="0" applyFont="0" applyAlignment="0" applyProtection="0"/>
    <xf numFmtId="0" fontId="45" fillId="37" borderId="91" applyNumberFormat="0" applyFont="0" applyAlignment="0" applyProtection="0"/>
    <xf numFmtId="0" fontId="45" fillId="37" borderId="91" applyNumberFormat="0" applyFont="0" applyAlignment="0" applyProtection="0"/>
    <xf numFmtId="0" fontId="45" fillId="37" borderId="91" applyNumberFormat="0" applyFont="0" applyAlignment="0" applyProtection="0"/>
    <xf numFmtId="0" fontId="58" fillId="32" borderId="92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3" applyNumberFormat="0" applyFill="0" applyAlignment="0" applyProtection="0"/>
    <xf numFmtId="0" fontId="61" fillId="0" borderId="0" applyNumberFormat="0" applyFill="0" applyBorder="0" applyAlignment="0" applyProtection="0"/>
  </cellStyleXfs>
  <cellXfs count="782">
    <xf numFmtId="0" fontId="0" fillId="0" borderId="0" xfId="0">
      <alignment vertical="center"/>
    </xf>
    <xf numFmtId="0" fontId="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7" fillId="0" borderId="0" xfId="35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 wrapText="1"/>
    </xf>
    <xf numFmtId="3" fontId="11" fillId="3" borderId="3" xfId="42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/>
    </xf>
    <xf numFmtId="3" fontId="7" fillId="4" borderId="3" xfId="0" applyNumberFormat="1" applyFont="1" applyFill="1" applyBorder="1" applyAlignment="1">
      <alignment horizontal="center" vertical="center" wrapText="1"/>
    </xf>
    <xf numFmtId="0" fontId="7" fillId="4" borderId="5" xfId="52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3" fontId="10" fillId="2" borderId="1" xfId="28" applyNumberFormat="1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3" fontId="11" fillId="3" borderId="12" xfId="42" applyNumberFormat="1" applyFont="1" applyFill="1" applyBorder="1" applyAlignment="1">
      <alignment horizontal="center" vertical="center" wrapText="1"/>
    </xf>
    <xf numFmtId="3" fontId="11" fillId="3" borderId="12" xfId="0" applyNumberFormat="1" applyFont="1" applyFill="1" applyBorder="1" applyAlignment="1">
      <alignment horizontal="center" vertical="center" wrapText="1"/>
    </xf>
    <xf numFmtId="0" fontId="7" fillId="4" borderId="13" xfId="52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left" vertical="center" wrapText="1"/>
    </xf>
    <xf numFmtId="3" fontId="11" fillId="3" borderId="2" xfId="41" applyNumberFormat="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3" fontId="21" fillId="3" borderId="0" xfId="0" applyNumberFormat="1" applyFont="1" applyFill="1" applyAlignment="1">
      <alignment horizontal="left" vertical="center"/>
    </xf>
    <xf numFmtId="3" fontId="17" fillId="4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1" fillId="3" borderId="2" xfId="44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28" applyNumberFormat="1" applyFont="1" applyFill="1" applyBorder="1" applyAlignment="1" applyProtection="1">
      <alignment horizontal="center" vertical="center"/>
    </xf>
    <xf numFmtId="3" fontId="10" fillId="2" borderId="1" xfId="0" applyNumberFormat="1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3" xfId="48" applyFont="1" applyFill="1" applyBorder="1" applyAlignment="1">
      <alignment horizontal="center" vertical="center" wrapText="1"/>
    </xf>
    <xf numFmtId="0" fontId="11" fillId="3" borderId="3" xfId="48" applyFont="1" applyFill="1" applyBorder="1" applyAlignment="1">
      <alignment horizontal="center" vertical="center" wrapText="1"/>
    </xf>
    <xf numFmtId="0" fontId="17" fillId="4" borderId="3" xfId="48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4" borderId="18" xfId="0" applyFont="1" applyFill="1" applyBorder="1" applyAlignment="1">
      <alignment vertical="center" wrapText="1"/>
    </xf>
    <xf numFmtId="0" fontId="14" fillId="4" borderId="19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left" vertical="center"/>
    </xf>
    <xf numFmtId="0" fontId="7" fillId="4" borderId="20" xfId="51" applyFont="1" applyFill="1" applyBorder="1" applyAlignment="1">
      <alignment horizontal="center" vertical="center"/>
    </xf>
    <xf numFmtId="3" fontId="7" fillId="4" borderId="21" xfId="51" applyNumberFormat="1" applyFont="1" applyFill="1" applyBorder="1" applyAlignment="1" applyProtection="1">
      <alignment horizontal="center" vertical="center" wrapText="1"/>
    </xf>
    <xf numFmtId="3" fontId="7" fillId="4" borderId="22" xfId="5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16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right" vertical="center" indent="1"/>
    </xf>
    <xf numFmtId="0" fontId="10" fillId="0" borderId="26" xfId="35" applyFont="1" applyBorder="1" applyAlignment="1" applyProtection="1">
      <alignment horizontal="left" vertical="center" indent="3"/>
    </xf>
    <xf numFmtId="0" fontId="7" fillId="4" borderId="13" xfId="0" applyNumberFormat="1" applyFont="1" applyFill="1" applyBorder="1" applyAlignment="1" applyProtection="1">
      <alignment vertical="center"/>
    </xf>
    <xf numFmtId="0" fontId="7" fillId="4" borderId="5" xfId="0" applyNumberFormat="1" applyFont="1" applyFill="1" applyBorder="1" applyAlignment="1" applyProtection="1">
      <alignment vertical="center"/>
    </xf>
    <xf numFmtId="3" fontId="11" fillId="3" borderId="8" xfId="4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27" xfId="35" applyFont="1" applyBorder="1" applyAlignment="1" applyProtection="1">
      <alignment horizontal="left" vertical="center" indent="3"/>
    </xf>
    <xf numFmtId="0" fontId="12" fillId="0" borderId="28" xfId="35" applyFont="1" applyBorder="1" applyAlignment="1" applyProtection="1">
      <alignment horizontal="left" vertical="center" indent="3"/>
    </xf>
    <xf numFmtId="0" fontId="10" fillId="0" borderId="28" xfId="35" applyFont="1" applyBorder="1" applyAlignment="1" applyProtection="1">
      <alignment horizontal="left" vertical="center" indent="3"/>
    </xf>
    <xf numFmtId="3" fontId="11" fillId="3" borderId="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38" borderId="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 wrapText="1"/>
    </xf>
    <xf numFmtId="3" fontId="34" fillId="3" borderId="3" xfId="0" applyNumberFormat="1" applyFont="1" applyFill="1" applyBorder="1" applyAlignment="1">
      <alignment horizontal="center" vertical="center" wrapText="1"/>
    </xf>
    <xf numFmtId="3" fontId="35" fillId="3" borderId="3" xfId="0" applyNumberFormat="1" applyFont="1" applyFill="1" applyBorder="1" applyAlignment="1">
      <alignment horizontal="center" vertical="center" wrapText="1"/>
    </xf>
    <xf numFmtId="3" fontId="10" fillId="2" borderId="2" xfId="28" applyNumberFormat="1" applyFont="1" applyFill="1" applyBorder="1" applyAlignment="1" applyProtection="1">
      <alignment horizontal="center" vertical="center"/>
    </xf>
    <xf numFmtId="0" fontId="38" fillId="3" borderId="0" xfId="0" applyFont="1" applyFill="1" applyAlignment="1">
      <alignment horizontal="left" vertical="center"/>
    </xf>
    <xf numFmtId="0" fontId="38" fillId="3" borderId="0" xfId="0" applyFont="1" applyFill="1" applyBorder="1" applyAlignment="1">
      <alignment horizontal="left" vertical="center"/>
    </xf>
    <xf numFmtId="3" fontId="38" fillId="3" borderId="0" xfId="0" applyNumberFormat="1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9" fillId="5" borderId="0" xfId="0" applyNumberFormat="1" applyFont="1" applyFill="1" applyBorder="1" applyAlignment="1" applyProtection="1">
      <alignment vertical="center"/>
    </xf>
    <xf numFmtId="0" fontId="9" fillId="5" borderId="0" xfId="0" applyNumberFormat="1" applyFont="1" applyFill="1" applyBorder="1" applyAlignment="1" applyProtection="1">
      <alignment horizontal="center" vertical="center"/>
    </xf>
    <xf numFmtId="0" fontId="23" fillId="5" borderId="0" xfId="0" applyNumberFormat="1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8" fillId="5" borderId="0" xfId="0" applyNumberFormat="1" applyFont="1" applyFill="1" applyBorder="1" applyAlignment="1" applyProtection="1">
      <alignment horizontal="center" vertical="center"/>
    </xf>
    <xf numFmtId="0" fontId="10" fillId="5" borderId="0" xfId="0" applyNumberFormat="1" applyFont="1" applyFill="1" applyBorder="1" applyAlignment="1" applyProtection="1">
      <alignment vertical="center"/>
    </xf>
    <xf numFmtId="0" fontId="27" fillId="5" borderId="0" xfId="35" applyNumberFormat="1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3" fontId="0" fillId="5" borderId="8" xfId="0" applyNumberFormat="1" applyFill="1" applyBorder="1" applyAlignment="1">
      <alignment horizontal="center" vertical="center"/>
    </xf>
    <xf numFmtId="3" fontId="9" fillId="5" borderId="8" xfId="0" applyNumberFormat="1" applyFont="1" applyFill="1" applyBorder="1" applyAlignment="1" applyProtection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9" fillId="5" borderId="2" xfId="0" applyNumberFormat="1" applyFont="1" applyFill="1" applyBorder="1" applyAlignment="1" applyProtection="1">
      <alignment horizontal="center" vertical="center"/>
    </xf>
    <xf numFmtId="0" fontId="27" fillId="5" borderId="0" xfId="35" applyNumberFormat="1" applyFill="1" applyBorder="1" applyAlignment="1" applyProtection="1">
      <alignment vertical="center"/>
    </xf>
    <xf numFmtId="0" fontId="27" fillId="5" borderId="0" xfId="35" applyFill="1" applyBorder="1" applyAlignment="1" applyProtection="1">
      <alignment horizontal="center" vertical="center"/>
    </xf>
    <xf numFmtId="0" fontId="27" fillId="5" borderId="0" xfId="35" applyNumberFormat="1" applyFill="1" applyBorder="1" applyAlignment="1" applyProtection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11" fillId="5" borderId="0" xfId="0" applyFont="1" applyFill="1">
      <alignment vertical="center"/>
    </xf>
    <xf numFmtId="0" fontId="11" fillId="5" borderId="0" xfId="0" applyFont="1" applyFill="1" applyAlignment="1">
      <alignment horizontal="center" vertical="center"/>
    </xf>
    <xf numFmtId="0" fontId="10" fillId="0" borderId="29" xfId="35" applyFont="1" applyBorder="1" applyAlignment="1" applyProtection="1">
      <alignment horizontal="left" vertical="center" indent="3"/>
    </xf>
    <xf numFmtId="0" fontId="10" fillId="0" borderId="30" xfId="35" applyFont="1" applyBorder="1" applyAlignment="1" applyProtection="1">
      <alignment horizontal="left" vertical="center" indent="3"/>
    </xf>
    <xf numFmtId="0" fontId="23" fillId="5" borderId="0" xfId="0" applyFont="1" applyFill="1" applyAlignment="1">
      <alignment vertical="center"/>
    </xf>
    <xf numFmtId="0" fontId="27" fillId="5" borderId="0" xfId="35" applyFill="1" applyAlignment="1" applyProtection="1"/>
    <xf numFmtId="0" fontId="0" fillId="5" borderId="0" xfId="0" applyFill="1" applyBorder="1" applyAlignment="1">
      <alignment vertical="center"/>
    </xf>
    <xf numFmtId="3" fontId="9" fillId="5" borderId="2" xfId="0" applyNumberFormat="1" applyFont="1" applyFill="1" applyBorder="1" applyAlignment="1">
      <alignment horizontal="center" vertical="center" wrapText="1"/>
    </xf>
    <xf numFmtId="3" fontId="9" fillId="5" borderId="31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4" fillId="5" borderId="0" xfId="0" applyNumberFormat="1" applyFont="1" applyFill="1" applyBorder="1" applyAlignment="1" applyProtection="1">
      <alignment horizontal="center" vertical="center"/>
    </xf>
    <xf numFmtId="0" fontId="0" fillId="5" borderId="0" xfId="0" applyNumberFormat="1" applyFill="1" applyBorder="1" applyAlignment="1" applyProtection="1">
      <alignment vertical="center"/>
    </xf>
    <xf numFmtId="3" fontId="9" fillId="5" borderId="2" xfId="28" applyNumberFormat="1" applyFont="1" applyFill="1" applyBorder="1" applyAlignment="1" applyProtection="1">
      <alignment horizontal="center" vertical="center" wrapText="1"/>
    </xf>
    <xf numFmtId="3" fontId="0" fillId="5" borderId="0" xfId="0" applyNumberFormat="1" applyFill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8" fillId="5" borderId="3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3" fontId="8" fillId="5" borderId="0" xfId="0" applyNumberFormat="1" applyFont="1" applyFill="1" applyAlignment="1">
      <alignment vertical="center"/>
    </xf>
    <xf numFmtId="0" fontId="8" fillId="5" borderId="0" xfId="0" applyNumberFormat="1" applyFont="1" applyFill="1" applyBorder="1" applyAlignment="1" applyProtection="1">
      <alignment vertical="center"/>
    </xf>
    <xf numFmtId="3" fontId="12" fillId="3" borderId="0" xfId="0" applyNumberFormat="1" applyFont="1" applyFill="1" applyAlignment="1">
      <alignment horizontal="left" vertical="center"/>
    </xf>
    <xf numFmtId="3" fontId="9" fillId="5" borderId="0" xfId="0" applyNumberFormat="1" applyFont="1" applyFill="1" applyAlignment="1">
      <alignment vertical="center"/>
    </xf>
    <xf numFmtId="3" fontId="27" fillId="5" borderId="0" xfId="35" applyNumberFormat="1" applyFill="1" applyBorder="1" applyAlignment="1" applyProtection="1">
      <alignment horizontal="center" vertical="center"/>
    </xf>
    <xf numFmtId="3" fontId="27" fillId="5" borderId="0" xfId="35" applyNumberFormat="1" applyFill="1" applyBorder="1" applyAlignment="1" applyProtection="1">
      <alignment vertical="center"/>
    </xf>
    <xf numFmtId="0" fontId="9" fillId="5" borderId="0" xfId="0" applyFont="1" applyFill="1" applyAlignment="1">
      <alignment horizontal="center" vertical="center"/>
    </xf>
    <xf numFmtId="0" fontId="27" fillId="5" borderId="0" xfId="35" applyFill="1" applyAlignment="1" applyProtection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3" fontId="9" fillId="5" borderId="2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vertical="center" wrapText="1"/>
    </xf>
    <xf numFmtId="0" fontId="10" fillId="5" borderId="0" xfId="0" applyNumberFormat="1" applyFont="1" applyFill="1" applyBorder="1" applyAlignment="1" applyProtection="1">
      <alignment horizontal="left" vertical="center"/>
    </xf>
    <xf numFmtId="0" fontId="10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27" fillId="5" borderId="0" xfId="35" applyNumberFormat="1" applyFill="1" applyBorder="1" applyAlignment="1" applyProtection="1">
      <alignment horizontal="left" vertical="center"/>
    </xf>
    <xf numFmtId="0" fontId="27" fillId="5" borderId="0" xfId="35" applyFill="1" applyBorder="1" applyAlignment="1" applyProtection="1">
      <alignment horizontal="center" vertical="center" wrapText="1"/>
    </xf>
    <xf numFmtId="0" fontId="7" fillId="4" borderId="16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3" fontId="1" fillId="5" borderId="0" xfId="0" applyNumberFormat="1" applyFont="1" applyFill="1" applyAlignment="1">
      <alignment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3" fontId="21" fillId="5" borderId="0" xfId="53" applyNumberFormat="1" applyFont="1" applyFill="1" applyBorder="1" applyAlignment="1">
      <alignment vertical="center"/>
    </xf>
    <xf numFmtId="3" fontId="0" fillId="5" borderId="0" xfId="0" applyNumberFormat="1" applyFill="1">
      <alignment vertical="center"/>
    </xf>
    <xf numFmtId="3" fontId="23" fillId="5" borderId="0" xfId="0" applyNumberFormat="1" applyFont="1" applyFill="1" applyAlignment="1">
      <alignment vertical="center"/>
    </xf>
    <xf numFmtId="3" fontId="12" fillId="5" borderId="0" xfId="53" applyNumberFormat="1" applyFont="1" applyFill="1" applyBorder="1" applyAlignment="1">
      <alignment vertical="center"/>
    </xf>
    <xf numFmtId="3" fontId="1" fillId="5" borderId="0" xfId="0" applyNumberFormat="1" applyFont="1" applyFill="1" applyBorder="1" applyAlignment="1">
      <alignment vertical="center"/>
    </xf>
    <xf numFmtId="3" fontId="11" fillId="5" borderId="0" xfId="53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NumberFormat="1" applyFont="1" applyFill="1" applyBorder="1" applyAlignment="1" applyProtection="1">
      <alignment horizontal="center" vertical="center"/>
    </xf>
    <xf numFmtId="3" fontId="9" fillId="5" borderId="2" xfId="28" applyNumberFormat="1" applyFont="1" applyFill="1" applyBorder="1" applyAlignment="1" applyProtection="1">
      <alignment horizontal="center" vertical="center"/>
    </xf>
    <xf numFmtId="0" fontId="9" fillId="5" borderId="2" xfId="28" applyNumberFormat="1" applyFont="1" applyFill="1" applyBorder="1" applyAlignment="1" applyProtection="1">
      <alignment horizontal="center" vertical="center"/>
    </xf>
    <xf numFmtId="0" fontId="9" fillId="5" borderId="33" xfId="28" applyNumberFormat="1" applyFont="1" applyFill="1" applyBorder="1" applyAlignment="1" applyProtection="1">
      <alignment horizontal="center" vertical="center"/>
    </xf>
    <xf numFmtId="0" fontId="7" fillId="4" borderId="13" xfId="28" applyNumberFormat="1" applyFont="1" applyFill="1" applyBorder="1" applyAlignment="1" applyProtection="1">
      <alignment vertical="center"/>
    </xf>
    <xf numFmtId="0" fontId="7" fillId="4" borderId="13" xfId="28" applyNumberFormat="1" applyFont="1" applyFill="1" applyBorder="1" applyAlignment="1" applyProtection="1">
      <alignment vertical="center" wrapText="1"/>
    </xf>
    <xf numFmtId="0" fontId="3" fillId="5" borderId="0" xfId="0" applyFont="1" applyFill="1" applyAlignment="1"/>
    <xf numFmtId="0" fontId="25" fillId="5" borderId="0" xfId="0" applyFont="1" applyFill="1" applyAlignment="1">
      <alignment vertical="center"/>
    </xf>
    <xf numFmtId="0" fontId="23" fillId="5" borderId="0" xfId="0" applyFont="1" applyFill="1" applyAlignment="1"/>
    <xf numFmtId="0" fontId="19" fillId="5" borderId="0" xfId="0" applyFont="1" applyFill="1" applyAlignment="1">
      <alignment vertical="center"/>
    </xf>
    <xf numFmtId="0" fontId="10" fillId="5" borderId="0" xfId="0" applyFont="1" applyFill="1" applyAlignment="1">
      <alignment horizontal="left"/>
    </xf>
    <xf numFmtId="2" fontId="9" fillId="5" borderId="2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165" fontId="9" fillId="5" borderId="31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 applyProtection="1">
      <alignment horizontal="center" vertical="center"/>
    </xf>
    <xf numFmtId="0" fontId="9" fillId="5" borderId="31" xfId="52" applyFont="1" applyFill="1" applyBorder="1" applyAlignment="1">
      <alignment horizontal="center" vertical="center" wrapText="1"/>
    </xf>
    <xf numFmtId="166" fontId="9" fillId="5" borderId="2" xfId="0" applyNumberFormat="1" applyFont="1" applyFill="1" applyBorder="1" applyAlignment="1" applyProtection="1">
      <alignment horizontal="center" vertical="center"/>
    </xf>
    <xf numFmtId="165" fontId="9" fillId="5" borderId="31" xfId="52" applyNumberFormat="1" applyFont="1" applyFill="1" applyBorder="1" applyAlignment="1">
      <alignment horizontal="center" vertical="center"/>
    </xf>
    <xf numFmtId="0" fontId="27" fillId="5" borderId="0" xfId="35" applyFill="1" applyAlignment="1" applyProtection="1">
      <alignment vertical="center"/>
    </xf>
    <xf numFmtId="169" fontId="9" fillId="5" borderId="31" xfId="52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 applyProtection="1">
      <alignment horizontal="center" vertical="center"/>
    </xf>
    <xf numFmtId="169" fontId="9" fillId="5" borderId="34" xfId="52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>
      <alignment horizontal="left" vertical="center"/>
    </xf>
    <xf numFmtId="0" fontId="9" fillId="5" borderId="2" xfId="0" applyNumberFormat="1" applyFont="1" applyFill="1" applyBorder="1" applyAlignment="1" applyProtection="1">
      <alignment horizontal="center" vertical="center" wrapText="1"/>
    </xf>
    <xf numFmtId="3" fontId="9" fillId="5" borderId="2" xfId="0" applyNumberFormat="1" applyFont="1" applyFill="1" applyBorder="1" applyAlignment="1" applyProtection="1">
      <alignment horizontal="center" vertical="center" wrapText="1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0" fontId="7" fillId="4" borderId="35" xfId="0" applyNumberFormat="1" applyFont="1" applyFill="1" applyBorder="1" applyAlignment="1" applyProtection="1">
      <alignment horizontal="center" vertical="center" wrapText="1"/>
    </xf>
    <xf numFmtId="0" fontId="7" fillId="4" borderId="13" xfId="0" applyNumberFormat="1" applyFont="1" applyFill="1" applyBorder="1" applyAlignment="1" applyProtection="1">
      <alignment horizontal="left" vertical="center" wrapText="1"/>
    </xf>
    <xf numFmtId="0" fontId="10" fillId="2" borderId="14" xfId="0" applyNumberFormat="1" applyFont="1" applyFill="1" applyBorder="1" applyAlignment="1" applyProtection="1">
      <alignment horizontal="left" vertical="center" wrapText="1"/>
    </xf>
    <xf numFmtId="0" fontId="36" fillId="5" borderId="0" xfId="35" applyNumberFormat="1" applyFont="1" applyFill="1" applyBorder="1" applyAlignment="1" applyProtection="1">
      <alignment vertical="center"/>
    </xf>
    <xf numFmtId="0" fontId="36" fillId="5" borderId="0" xfId="35" applyFont="1" applyFill="1" applyBorder="1" applyAlignment="1" applyProtection="1">
      <alignment horizontal="center" vertical="center"/>
    </xf>
    <xf numFmtId="0" fontId="36" fillId="5" borderId="0" xfId="35" applyNumberFormat="1" applyFont="1" applyFill="1" applyBorder="1" applyAlignment="1" applyProtection="1">
      <alignment horizontal="center" vertical="center"/>
    </xf>
    <xf numFmtId="0" fontId="10" fillId="5" borderId="0" xfId="52" applyFont="1" applyFill="1" applyAlignment="1">
      <alignment vertical="center"/>
    </xf>
    <xf numFmtId="0" fontId="3" fillId="5" borderId="0" xfId="52" applyFont="1" applyFill="1" applyAlignment="1">
      <alignment horizontal="center" vertical="center"/>
    </xf>
    <xf numFmtId="0" fontId="8" fillId="5" borderId="0" xfId="52" applyFont="1" applyFill="1" applyAlignment="1">
      <alignment horizontal="center" vertical="center"/>
    </xf>
    <xf numFmtId="0" fontId="18" fillId="5" borderId="0" xfId="36" applyFont="1" applyFill="1" applyAlignment="1" applyProtection="1">
      <alignment horizontal="center" vertical="center"/>
    </xf>
    <xf numFmtId="0" fontId="9" fillId="5" borderId="0" xfId="52" applyFont="1" applyFill="1" applyAlignment="1">
      <alignment vertical="center"/>
    </xf>
    <xf numFmtId="0" fontId="8" fillId="5" borderId="0" xfId="52" applyFont="1" applyFill="1" applyAlignment="1">
      <alignment vertical="center"/>
    </xf>
    <xf numFmtId="0" fontId="10" fillId="5" borderId="0" xfId="52" applyFont="1" applyFill="1" applyAlignment="1">
      <alignment horizontal="left"/>
    </xf>
    <xf numFmtId="0" fontId="3" fillId="5" borderId="0" xfId="52" applyFont="1" applyFill="1" applyAlignment="1">
      <alignment horizontal="center"/>
    </xf>
    <xf numFmtId="0" fontId="3" fillId="5" borderId="0" xfId="52" applyFont="1" applyFill="1" applyAlignment="1">
      <alignment vertical="center"/>
    </xf>
    <xf numFmtId="0" fontId="9" fillId="5" borderId="0" xfId="52" applyFont="1" applyFill="1" applyAlignment="1">
      <alignment vertical="center" wrapText="1"/>
    </xf>
    <xf numFmtId="3" fontId="9" fillId="5" borderId="8" xfId="52" applyNumberFormat="1" applyFont="1" applyFill="1" applyBorder="1" applyAlignment="1">
      <alignment horizontal="center" vertical="center" wrapText="1"/>
    </xf>
    <xf numFmtId="165" fontId="9" fillId="5" borderId="2" xfId="52" applyNumberFormat="1" applyFont="1" applyFill="1" applyBorder="1" applyAlignment="1">
      <alignment horizontal="center" vertical="center" wrapText="1"/>
    </xf>
    <xf numFmtId="0" fontId="9" fillId="5" borderId="2" xfId="52" applyFont="1" applyFill="1" applyBorder="1" applyAlignment="1">
      <alignment horizontal="center" vertical="center" wrapText="1"/>
    </xf>
    <xf numFmtId="3" fontId="9" fillId="5" borderId="2" xfId="52" applyNumberFormat="1" applyFont="1" applyFill="1" applyBorder="1" applyAlignment="1">
      <alignment horizontal="center" vertical="center" wrapText="1"/>
    </xf>
    <xf numFmtId="165" fontId="9" fillId="5" borderId="2" xfId="52" applyNumberFormat="1" applyFont="1" applyFill="1" applyBorder="1" applyAlignment="1">
      <alignment horizontal="center" vertical="center"/>
    </xf>
    <xf numFmtId="0" fontId="19" fillId="5" borderId="0" xfId="52" applyFill="1"/>
    <xf numFmtId="0" fontId="26" fillId="5" borderId="0" xfId="52" applyFont="1" applyFill="1" applyAlignment="1">
      <alignment horizontal="left" vertical="center"/>
    </xf>
    <xf numFmtId="0" fontId="26" fillId="5" borderId="0" xfId="52" applyFont="1" applyFill="1" applyAlignment="1">
      <alignment vertical="center"/>
    </xf>
    <xf numFmtId="0" fontId="26" fillId="5" borderId="0" xfId="52" applyFont="1" applyFill="1" applyAlignment="1">
      <alignment horizontal="center" vertical="center"/>
    </xf>
    <xf numFmtId="0" fontId="26" fillId="5" borderId="0" xfId="52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165" fontId="30" fillId="5" borderId="2" xfId="0" applyNumberFormat="1" applyFont="1" applyFill="1" applyBorder="1" applyAlignment="1">
      <alignment horizontal="center" vertical="center" wrapText="1"/>
    </xf>
    <xf numFmtId="165" fontId="30" fillId="5" borderId="2" xfId="0" applyNumberFormat="1" applyFont="1" applyFill="1" applyBorder="1" applyAlignment="1">
      <alignment horizontal="center" vertical="center"/>
    </xf>
    <xf numFmtId="0" fontId="27" fillId="5" borderId="0" xfId="35" applyNumberFormat="1" applyFont="1" applyFill="1" applyBorder="1" applyAlignment="1" applyProtection="1">
      <alignment vertical="center"/>
    </xf>
    <xf numFmtId="0" fontId="27" fillId="5" borderId="0" xfId="35" applyFont="1" applyFill="1" applyBorder="1" applyAlignment="1" applyProtection="1">
      <alignment horizontal="center" vertical="center"/>
    </xf>
    <xf numFmtId="3" fontId="0" fillId="5" borderId="0" xfId="0" applyNumberFormat="1" applyFill="1" applyAlignment="1">
      <alignment horizontal="left" vertical="center"/>
    </xf>
    <xf numFmtId="0" fontId="12" fillId="3" borderId="0" xfId="47" applyFont="1" applyFill="1" applyAlignment="1">
      <alignment horizontal="left" vertical="center"/>
    </xf>
    <xf numFmtId="0" fontId="31" fillId="5" borderId="0" xfId="0" applyFont="1" applyFill="1" applyAlignment="1">
      <alignment horizontal="center" vertical="center"/>
    </xf>
    <xf numFmtId="0" fontId="1" fillId="5" borderId="0" xfId="47" applyFill="1" applyAlignment="1">
      <alignment vertical="center"/>
    </xf>
    <xf numFmtId="0" fontId="1" fillId="5" borderId="0" xfId="47" applyFill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" fillId="5" borderId="0" xfId="47" applyFill="1"/>
    <xf numFmtId="0" fontId="1" fillId="5" borderId="0" xfId="47" applyFill="1" applyAlignment="1">
      <alignment horizontal="center"/>
    </xf>
    <xf numFmtId="165" fontId="10" fillId="5" borderId="0" xfId="0" applyNumberFormat="1" applyFont="1" applyFill="1" applyAlignment="1">
      <alignment horizontal="left" vertical="center"/>
    </xf>
    <xf numFmtId="165" fontId="3" fillId="5" borderId="0" xfId="0" applyNumberFormat="1" applyFont="1" applyFill="1" applyBorder="1" applyAlignment="1" applyProtection="1">
      <alignment horizontal="center" vertical="center"/>
    </xf>
    <xf numFmtId="165" fontId="28" fillId="5" borderId="0" xfId="35" applyNumberFormat="1" applyFont="1" applyFill="1" applyBorder="1" applyAlignment="1" applyProtection="1">
      <alignment horizontal="center" vertical="center"/>
    </xf>
    <xf numFmtId="0" fontId="28" fillId="5" borderId="0" xfId="35" applyFont="1" applyFill="1" applyBorder="1" applyAlignment="1" applyProtection="1">
      <alignment horizontal="center" vertical="center"/>
    </xf>
    <xf numFmtId="0" fontId="3" fillId="5" borderId="0" xfId="0" applyFont="1" applyFill="1" applyAlignment="1">
      <alignment horizontal="center"/>
    </xf>
    <xf numFmtId="0" fontId="9" fillId="5" borderId="0" xfId="0" applyFont="1" applyFill="1" applyAlignment="1">
      <alignment vertical="center" wrapText="1"/>
    </xf>
    <xf numFmtId="3" fontId="9" fillId="5" borderId="8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1" fontId="9" fillId="5" borderId="0" xfId="0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8" fillId="5" borderId="0" xfId="0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37" fillId="5" borderId="0" xfId="35" applyFont="1" applyFill="1" applyBorder="1" applyAlignment="1" applyProtection="1">
      <alignment horizontal="center" vertical="center"/>
    </xf>
    <xf numFmtId="0" fontId="32" fillId="5" borderId="0" xfId="35" applyFont="1" applyFill="1" applyBorder="1" applyAlignment="1" applyProtection="1">
      <alignment horizontal="center" vertical="center"/>
    </xf>
    <xf numFmtId="0" fontId="8" fillId="5" borderId="0" xfId="0" applyNumberFormat="1" applyFont="1" applyFill="1" applyBorder="1" applyAlignment="1" applyProtection="1">
      <alignment horizontal="left" vertical="center"/>
    </xf>
    <xf numFmtId="10" fontId="10" fillId="5" borderId="0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3" fontId="9" fillId="5" borderId="0" xfId="0" applyNumberFormat="1" applyFont="1" applyFill="1" applyAlignment="1">
      <alignment horizontal="center" vertical="center"/>
    </xf>
    <xf numFmtId="10" fontId="10" fillId="5" borderId="0" xfId="0" applyNumberFormat="1" applyFont="1" applyFill="1" applyAlignment="1">
      <alignment vertical="center"/>
    </xf>
    <xf numFmtId="0" fontId="7" fillId="4" borderId="36" xfId="51" applyFont="1" applyFill="1" applyBorder="1" applyAlignment="1">
      <alignment horizontal="center" vertical="center"/>
    </xf>
    <xf numFmtId="0" fontId="10" fillId="5" borderId="0" xfId="51" applyFont="1" applyFill="1" applyAlignment="1" applyProtection="1">
      <alignment horizontal="left" vertical="center"/>
    </xf>
    <xf numFmtId="3" fontId="10" fillId="5" borderId="0" xfId="51" applyNumberFormat="1" applyFont="1" applyFill="1" applyAlignment="1" applyProtection="1">
      <alignment horizontal="center" vertical="center"/>
    </xf>
    <xf numFmtId="0" fontId="10" fillId="5" borderId="0" xfId="51" applyFont="1" applyFill="1" applyAlignment="1">
      <alignment vertical="center"/>
    </xf>
    <xf numFmtId="3" fontId="10" fillId="5" borderId="0" xfId="51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14" fillId="4" borderId="36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 applyProtection="1">
      <alignment horizontal="center" vertical="center"/>
    </xf>
    <xf numFmtId="0" fontId="40" fillId="5" borderId="0" xfId="35" applyNumberFormat="1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3" fontId="9" fillId="39" borderId="2" xfId="0" applyNumberFormat="1" applyFont="1" applyFill="1" applyBorder="1" applyAlignment="1" applyProtection="1">
      <alignment horizontal="center" vertical="center"/>
    </xf>
    <xf numFmtId="3" fontId="9" fillId="39" borderId="2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2" fillId="0" borderId="3" xfId="48" applyFont="1" applyFill="1" applyBorder="1" applyAlignment="1">
      <alignment horizontal="center" vertical="center" wrapText="1"/>
    </xf>
    <xf numFmtId="3" fontId="10" fillId="40" borderId="37" xfId="48" applyNumberFormat="1" applyFont="1" applyFill="1" applyBorder="1" applyAlignment="1">
      <alignment horizontal="center" vertical="center" wrapText="1"/>
    </xf>
    <xf numFmtId="3" fontId="10" fillId="40" borderId="38" xfId="48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10" fillId="40" borderId="12" xfId="0" applyNumberFormat="1" applyFont="1" applyFill="1" applyBorder="1" applyAlignment="1">
      <alignment horizontal="center" vertical="center" wrapText="1"/>
    </xf>
    <xf numFmtId="0" fontId="10" fillId="0" borderId="15" xfId="51" applyFont="1" applyFill="1" applyBorder="1" applyAlignment="1">
      <alignment vertical="center"/>
    </xf>
    <xf numFmtId="0" fontId="10" fillId="0" borderId="13" xfId="51" applyFont="1" applyFill="1" applyBorder="1" applyAlignment="1">
      <alignment vertical="center"/>
    </xf>
    <xf numFmtId="1" fontId="9" fillId="5" borderId="8" xfId="0" applyNumberFormat="1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horizontal="left" vertical="center" wrapText="1"/>
    </xf>
    <xf numFmtId="0" fontId="41" fillId="5" borderId="0" xfId="35" applyFont="1" applyFill="1" applyBorder="1" applyAlignment="1" applyProtection="1">
      <alignment horizontal="center" vertical="center"/>
    </xf>
    <xf numFmtId="3" fontId="10" fillId="41" borderId="3" xfId="0" applyNumberFormat="1" applyFont="1" applyFill="1" applyBorder="1" applyAlignment="1">
      <alignment horizontal="left" vertical="center"/>
    </xf>
    <xf numFmtId="3" fontId="10" fillId="41" borderId="3" xfId="0" applyNumberFormat="1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vertical="center" wrapText="1"/>
    </xf>
    <xf numFmtId="0" fontId="9" fillId="41" borderId="2" xfId="28" applyNumberFormat="1" applyFont="1" applyFill="1" applyBorder="1" applyAlignment="1" applyProtection="1">
      <alignment horizontal="center" vertical="center" wrapText="1"/>
    </xf>
    <xf numFmtId="3" fontId="9" fillId="41" borderId="2" xfId="0" applyNumberFormat="1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left" vertical="center" wrapText="1"/>
    </xf>
    <xf numFmtId="3" fontId="11" fillId="3" borderId="40" xfId="0" applyNumberFormat="1" applyFont="1" applyFill="1" applyBorder="1" applyAlignment="1">
      <alignment horizontal="center" vertical="center" wrapText="1"/>
    </xf>
    <xf numFmtId="3" fontId="11" fillId="3" borderId="41" xfId="0" applyNumberFormat="1" applyFont="1" applyFill="1" applyBorder="1" applyAlignment="1">
      <alignment horizontal="center" vertical="center" wrapText="1"/>
    </xf>
    <xf numFmtId="3" fontId="9" fillId="5" borderId="31" xfId="0" applyNumberFormat="1" applyFont="1" applyFill="1" applyBorder="1" applyAlignment="1">
      <alignment horizontal="center" vertical="center" wrapText="1"/>
    </xf>
    <xf numFmtId="3" fontId="15" fillId="2" borderId="34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 wrapText="1"/>
    </xf>
    <xf numFmtId="3" fontId="10" fillId="2" borderId="34" xfId="0" applyNumberFormat="1" applyFont="1" applyFill="1" applyBorder="1" applyAlignment="1">
      <alignment horizontal="center" vertical="center"/>
    </xf>
    <xf numFmtId="165" fontId="34" fillId="3" borderId="31" xfId="0" applyNumberFormat="1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vertical="center"/>
    </xf>
    <xf numFmtId="166" fontId="9" fillId="5" borderId="31" xfId="0" applyNumberFormat="1" applyFont="1" applyFill="1" applyBorder="1" applyAlignment="1" applyProtection="1">
      <alignment horizontal="center" vertical="center"/>
    </xf>
    <xf numFmtId="3" fontId="12" fillId="41" borderId="43" xfId="0" applyNumberFormat="1" applyFont="1" applyFill="1" applyBorder="1" applyAlignment="1">
      <alignment horizontal="center" vertical="center"/>
    </xf>
    <xf numFmtId="0" fontId="10" fillId="41" borderId="3" xfId="0" applyFont="1" applyFill="1" applyBorder="1" applyAlignment="1">
      <alignment horizontal="left" vertical="center" wrapText="1"/>
    </xf>
    <xf numFmtId="3" fontId="11" fillId="41" borderId="3" xfId="0" applyNumberFormat="1" applyFont="1" applyFill="1" applyBorder="1" applyAlignment="1">
      <alignment horizontal="center" vertical="center" wrapText="1"/>
    </xf>
    <xf numFmtId="167" fontId="10" fillId="41" borderId="3" xfId="0" applyNumberFormat="1" applyFont="1" applyFill="1" applyBorder="1" applyAlignment="1">
      <alignment horizontal="center" vertical="center" wrapText="1"/>
    </xf>
    <xf numFmtId="167" fontId="12" fillId="41" borderId="3" xfId="42" applyNumberFormat="1" applyFont="1" applyFill="1" applyBorder="1" applyAlignment="1">
      <alignment horizontal="center" vertical="center" wrapText="1"/>
    </xf>
    <xf numFmtId="167" fontId="12" fillId="41" borderId="3" xfId="0" applyNumberFormat="1" applyFont="1" applyFill="1" applyBorder="1" applyAlignment="1">
      <alignment horizontal="center" vertical="center" wrapText="1"/>
    </xf>
    <xf numFmtId="167" fontId="12" fillId="41" borderId="40" xfId="0" applyNumberFormat="1" applyFont="1" applyFill="1" applyBorder="1" applyAlignment="1">
      <alignment horizontal="center" vertical="center" wrapText="1"/>
    </xf>
    <xf numFmtId="0" fontId="12" fillId="41" borderId="3" xfId="48" applyFont="1" applyFill="1" applyBorder="1" applyAlignment="1">
      <alignment horizontal="center" vertical="center" wrapText="1"/>
    </xf>
    <xf numFmtId="0" fontId="11" fillId="41" borderId="3" xfId="48" applyFont="1" applyFill="1" applyBorder="1" applyAlignment="1">
      <alignment horizontal="center" vertical="center" wrapText="1"/>
    </xf>
    <xf numFmtId="3" fontId="9" fillId="41" borderId="3" xfId="0" applyNumberFormat="1" applyFont="1" applyFill="1" applyBorder="1" applyAlignment="1">
      <alignment horizontal="center" vertical="center"/>
    </xf>
    <xf numFmtId="3" fontId="12" fillId="41" borderId="3" xfId="0" applyNumberFormat="1" applyFont="1" applyFill="1" applyBorder="1" applyAlignment="1">
      <alignment horizontal="center" vertical="center" wrapText="1"/>
    </xf>
    <xf numFmtId="3" fontId="9" fillId="41" borderId="3" xfId="0" applyNumberFormat="1" applyFont="1" applyFill="1" applyBorder="1" applyAlignment="1">
      <alignment horizontal="center" vertical="center" wrapText="1"/>
    </xf>
    <xf numFmtId="3" fontId="10" fillId="42" borderId="3" xfId="0" applyNumberFormat="1" applyFont="1" applyFill="1" applyBorder="1" applyAlignment="1">
      <alignment horizontal="center" vertical="center"/>
    </xf>
    <xf numFmtId="3" fontId="10" fillId="42" borderId="3" xfId="0" applyNumberFormat="1" applyFont="1" applyFill="1" applyBorder="1" applyAlignment="1">
      <alignment horizontal="center" vertical="center" wrapText="1"/>
    </xf>
    <xf numFmtId="3" fontId="12" fillId="42" borderId="3" xfId="0" applyNumberFormat="1" applyFont="1" applyFill="1" applyBorder="1" applyAlignment="1">
      <alignment horizontal="center" vertical="center" wrapText="1"/>
    </xf>
    <xf numFmtId="3" fontId="34" fillId="41" borderId="3" xfId="0" applyNumberFormat="1" applyFont="1" applyFill="1" applyBorder="1" applyAlignment="1">
      <alignment horizontal="center" vertical="center" wrapText="1"/>
    </xf>
    <xf numFmtId="3" fontId="35" fillId="41" borderId="3" xfId="0" applyNumberFormat="1" applyFont="1" applyFill="1" applyBorder="1" applyAlignment="1">
      <alignment horizontal="center" vertical="center" wrapText="1"/>
    </xf>
    <xf numFmtId="0" fontId="9" fillId="5" borderId="13" xfId="28" applyNumberFormat="1" applyFont="1" applyFill="1" applyBorder="1" applyAlignment="1" applyProtection="1">
      <alignment vertical="center"/>
    </xf>
    <xf numFmtId="0" fontId="9" fillId="5" borderId="2" xfId="28" applyNumberFormat="1" applyFont="1" applyFill="1" applyBorder="1" applyAlignment="1" applyProtection="1">
      <alignment vertical="center"/>
    </xf>
    <xf numFmtId="0" fontId="9" fillId="5" borderId="2" xfId="0" applyFont="1" applyFill="1" applyBorder="1" applyAlignment="1">
      <alignment horizontal="left" vertical="center" wrapText="1"/>
    </xf>
    <xf numFmtId="0" fontId="10" fillId="42" borderId="44" xfId="28" applyNumberFormat="1" applyFont="1" applyFill="1" applyBorder="1" applyAlignment="1" applyProtection="1">
      <alignment vertical="center"/>
    </xf>
    <xf numFmtId="3" fontId="10" fillId="42" borderId="1" xfId="28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9" fillId="0" borderId="16" xfId="51" applyNumberFormat="1" applyFont="1" applyFill="1" applyBorder="1" applyAlignment="1" applyProtection="1">
      <alignment horizontal="center" vertical="center" wrapText="1"/>
    </xf>
    <xf numFmtId="3" fontId="10" fillId="0" borderId="45" xfId="51" applyNumberFormat="1" applyFont="1" applyFill="1" applyBorder="1" applyAlignment="1" applyProtection="1">
      <alignment horizontal="center" vertical="center"/>
    </xf>
    <xf numFmtId="3" fontId="9" fillId="0" borderId="2" xfId="51" applyNumberFormat="1" applyFont="1" applyFill="1" applyBorder="1" applyAlignment="1" applyProtection="1">
      <alignment horizontal="center" vertical="center" wrapText="1"/>
    </xf>
    <xf numFmtId="3" fontId="10" fillId="0" borderId="31" xfId="51" applyNumberFormat="1" applyFont="1" applyFill="1" applyBorder="1" applyAlignment="1" applyProtection="1">
      <alignment horizontal="center" vertical="center"/>
    </xf>
    <xf numFmtId="3" fontId="10" fillId="0" borderId="17" xfId="51" applyNumberFormat="1" applyFont="1" applyFill="1" applyBorder="1" applyAlignment="1" applyProtection="1">
      <alignment horizontal="center" vertical="center"/>
    </xf>
    <xf numFmtId="3" fontId="10" fillId="0" borderId="9" xfId="51" applyNumberFormat="1" applyFont="1" applyFill="1" applyBorder="1" applyAlignment="1" applyProtection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9" fillId="0" borderId="8" xfId="51" applyNumberFormat="1" applyFont="1" applyFill="1" applyBorder="1" applyAlignment="1" applyProtection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3" fontId="10" fillId="0" borderId="17" xfId="0" applyNumberFormat="1" applyFont="1" applyFill="1" applyBorder="1" applyAlignment="1">
      <alignment horizontal="center" vertical="top" wrapText="1"/>
    </xf>
    <xf numFmtId="3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3" fontId="10" fillId="0" borderId="31" xfId="0" applyNumberFormat="1" applyFont="1" applyFill="1" applyBorder="1" applyAlignment="1">
      <alignment horizontal="center" vertical="top" wrapText="1"/>
    </xf>
    <xf numFmtId="3" fontId="9" fillId="0" borderId="8" xfId="51" applyNumberFormat="1" applyFont="1" applyFill="1" applyBorder="1" applyAlignment="1">
      <alignment horizontal="center" vertical="center"/>
    </xf>
    <xf numFmtId="3" fontId="10" fillId="0" borderId="9" xfId="51" applyNumberFormat="1" applyFont="1" applyFill="1" applyBorder="1" applyAlignment="1">
      <alignment horizontal="center" vertical="center"/>
    </xf>
    <xf numFmtId="3" fontId="9" fillId="0" borderId="2" xfId="51" applyNumberFormat="1" applyFont="1" applyFill="1" applyBorder="1" applyAlignment="1">
      <alignment horizontal="center" vertical="center"/>
    </xf>
    <xf numFmtId="3" fontId="10" fillId="0" borderId="31" xfId="51" applyNumberFormat="1" applyFont="1" applyFill="1" applyBorder="1" applyAlignment="1">
      <alignment horizontal="center" vertical="center"/>
    </xf>
    <xf numFmtId="165" fontId="10" fillId="41" borderId="31" xfId="52" applyNumberFormat="1" applyFont="1" applyFill="1" applyBorder="1" applyAlignment="1">
      <alignment horizontal="center" vertical="center" wrapText="1"/>
    </xf>
    <xf numFmtId="0" fontId="10" fillId="41" borderId="31" xfId="52" applyFont="1" applyFill="1" applyBorder="1" applyAlignment="1">
      <alignment horizontal="center" vertical="center" wrapText="1"/>
    </xf>
    <xf numFmtId="165" fontId="10" fillId="41" borderId="31" xfId="52" applyNumberFormat="1" applyFont="1" applyFill="1" applyBorder="1" applyAlignment="1">
      <alignment horizontal="center" vertical="center"/>
    </xf>
    <xf numFmtId="0" fontId="10" fillId="41" borderId="2" xfId="0" applyFont="1" applyFill="1" applyBorder="1" applyAlignment="1">
      <alignment horizontal="left" vertical="center" wrapText="1"/>
    </xf>
    <xf numFmtId="165" fontId="30" fillId="41" borderId="2" xfId="0" applyNumberFormat="1" applyFont="1" applyFill="1" applyBorder="1" applyAlignment="1">
      <alignment horizontal="center" vertical="center" wrapText="1"/>
    </xf>
    <xf numFmtId="165" fontId="30" fillId="41" borderId="2" xfId="0" applyNumberFormat="1" applyFont="1" applyFill="1" applyBorder="1" applyAlignment="1">
      <alignment horizontal="center" vertical="center"/>
    </xf>
    <xf numFmtId="165" fontId="34" fillId="41" borderId="31" xfId="0" applyNumberFormat="1" applyFont="1" applyFill="1" applyBorder="1" applyAlignment="1">
      <alignment horizontal="center" vertical="center" wrapText="1"/>
    </xf>
    <xf numFmtId="0" fontId="11" fillId="41" borderId="2" xfId="0" applyFont="1" applyFill="1" applyBorder="1" applyAlignment="1">
      <alignment horizontal="center" vertical="center" wrapText="1"/>
    </xf>
    <xf numFmtId="0" fontId="10" fillId="41" borderId="9" xfId="0" applyFont="1" applyFill="1" applyBorder="1" applyAlignment="1">
      <alignment horizontal="center" vertical="center" wrapText="1"/>
    </xf>
    <xf numFmtId="1" fontId="10" fillId="41" borderId="31" xfId="0" applyNumberFormat="1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vertical="center"/>
    </xf>
    <xf numFmtId="0" fontId="3" fillId="41" borderId="0" xfId="0" applyFont="1" applyFill="1" applyBorder="1" applyAlignment="1" applyProtection="1">
      <alignment horizontal="center" vertical="center"/>
    </xf>
    <xf numFmtId="0" fontId="4" fillId="41" borderId="0" xfId="0" applyNumberFormat="1" applyFont="1" applyFill="1" applyBorder="1" applyAlignment="1" applyProtection="1">
      <alignment horizontal="center" vertical="center"/>
    </xf>
    <xf numFmtId="1" fontId="10" fillId="41" borderId="16" xfId="0" applyNumberFormat="1" applyFont="1" applyFill="1" applyBorder="1" applyAlignment="1" applyProtection="1">
      <alignment horizontal="center" vertical="center"/>
    </xf>
    <xf numFmtId="166" fontId="10" fillId="41" borderId="16" xfId="0" applyNumberFormat="1" applyFont="1" applyFill="1" applyBorder="1" applyAlignment="1" applyProtection="1">
      <alignment horizontal="center" vertical="center"/>
    </xf>
    <xf numFmtId="166" fontId="10" fillId="41" borderId="17" xfId="0" applyNumberFormat="1" applyFont="1" applyFill="1" applyBorder="1" applyAlignment="1" applyProtection="1">
      <alignment horizontal="center" vertical="center"/>
    </xf>
    <xf numFmtId="0" fontId="10" fillId="41" borderId="2" xfId="0" applyNumberFormat="1" applyFont="1" applyFill="1" applyBorder="1" applyAlignment="1" applyProtection="1">
      <alignment vertical="center"/>
    </xf>
    <xf numFmtId="1" fontId="9" fillId="41" borderId="2" xfId="0" applyNumberFormat="1" applyFont="1" applyFill="1" applyBorder="1" applyAlignment="1" applyProtection="1">
      <alignment horizontal="center" vertical="center"/>
    </xf>
    <xf numFmtId="166" fontId="9" fillId="41" borderId="2" xfId="0" applyNumberFormat="1" applyFont="1" applyFill="1" applyBorder="1" applyAlignment="1" applyProtection="1">
      <alignment horizontal="center" vertical="center"/>
    </xf>
    <xf numFmtId="166" fontId="9" fillId="41" borderId="31" xfId="0" applyNumberFormat="1" applyFont="1" applyFill="1" applyBorder="1" applyAlignment="1" applyProtection="1">
      <alignment horizontal="center" vertical="center"/>
    </xf>
    <xf numFmtId="1" fontId="10" fillId="41" borderId="2" xfId="0" applyNumberFormat="1" applyFont="1" applyFill="1" applyBorder="1" applyAlignment="1" applyProtection="1">
      <alignment horizontal="center" vertical="center"/>
    </xf>
    <xf numFmtId="3" fontId="10" fillId="41" borderId="2" xfId="0" applyNumberFormat="1" applyFont="1" applyFill="1" applyBorder="1" applyAlignment="1" applyProtection="1">
      <alignment horizontal="center" vertical="center"/>
    </xf>
    <xf numFmtId="0" fontId="10" fillId="42" borderId="13" xfId="0" applyNumberFormat="1" applyFont="1" applyFill="1" applyBorder="1" applyAlignment="1" applyProtection="1">
      <alignment horizontal="center" vertical="center"/>
    </xf>
    <xf numFmtId="9" fontId="10" fillId="41" borderId="2" xfId="68" applyFont="1" applyFill="1" applyBorder="1" applyAlignment="1" applyProtection="1">
      <alignment horizontal="center" vertical="center"/>
    </xf>
    <xf numFmtId="0" fontId="10" fillId="42" borderId="14" xfId="0" applyNumberFormat="1" applyFont="1" applyFill="1" applyBorder="1" applyAlignment="1" applyProtection="1">
      <alignment horizontal="center" vertical="center"/>
    </xf>
    <xf numFmtId="0" fontId="10" fillId="40" borderId="3" xfId="0" applyFont="1" applyFill="1" applyBorder="1" applyAlignment="1">
      <alignment horizontal="left" vertical="center" wrapText="1"/>
    </xf>
    <xf numFmtId="3" fontId="10" fillId="40" borderId="3" xfId="0" applyNumberFormat="1" applyFont="1" applyFill="1" applyBorder="1" applyAlignment="1">
      <alignment horizontal="center" vertical="center" wrapText="1"/>
    </xf>
    <xf numFmtId="0" fontId="10" fillId="40" borderId="3" xfId="48" applyFont="1" applyFill="1" applyBorder="1" applyAlignment="1">
      <alignment horizontal="left" vertical="center" wrapText="1"/>
    </xf>
    <xf numFmtId="3" fontId="10" fillId="40" borderId="3" xfId="48" applyNumberFormat="1" applyFont="1" applyFill="1" applyBorder="1" applyAlignment="1">
      <alignment horizontal="center" vertical="center" wrapText="1"/>
    </xf>
    <xf numFmtId="0" fontId="10" fillId="40" borderId="3" xfId="48" applyFont="1" applyFill="1" applyBorder="1" applyAlignment="1">
      <alignment horizontal="center" vertical="center" wrapText="1"/>
    </xf>
    <xf numFmtId="0" fontId="10" fillId="40" borderId="46" xfId="48" applyFont="1" applyFill="1" applyBorder="1" applyAlignment="1">
      <alignment horizontal="left" vertical="center" wrapText="1"/>
    </xf>
    <xf numFmtId="3" fontId="10" fillId="40" borderId="46" xfId="48" applyNumberFormat="1" applyFont="1" applyFill="1" applyBorder="1" applyAlignment="1">
      <alignment horizontal="center" vertical="center" wrapText="1"/>
    </xf>
    <xf numFmtId="0" fontId="10" fillId="40" borderId="46" xfId="48" applyFont="1" applyFill="1" applyBorder="1" applyAlignment="1">
      <alignment horizontal="center" vertical="center" wrapText="1"/>
    </xf>
    <xf numFmtId="3" fontId="10" fillId="40" borderId="3" xfId="0" applyNumberFormat="1" applyFont="1" applyFill="1" applyBorder="1" applyAlignment="1">
      <alignment horizontal="left" vertical="center" wrapText="1"/>
    </xf>
    <xf numFmtId="3" fontId="49" fillId="43" borderId="47" xfId="0" applyNumberFormat="1" applyFont="1" applyFill="1" applyBorder="1" applyAlignment="1">
      <alignment horizontal="center" vertical="center" wrapText="1"/>
    </xf>
    <xf numFmtId="3" fontId="49" fillId="43" borderId="40" xfId="0" applyNumberFormat="1" applyFont="1" applyFill="1" applyBorder="1" applyAlignment="1">
      <alignment horizontal="center" vertical="center" wrapText="1"/>
    </xf>
    <xf numFmtId="0" fontId="0" fillId="41" borderId="0" xfId="0" applyFill="1" applyAlignment="1">
      <alignment vertical="center"/>
    </xf>
    <xf numFmtId="0" fontId="27" fillId="41" borderId="0" xfId="35" applyNumberFormat="1" applyFill="1" applyBorder="1" applyAlignment="1" applyProtection="1">
      <alignment vertical="center"/>
    </xf>
    <xf numFmtId="0" fontId="10" fillId="40" borderId="14" xfId="51" applyFont="1" applyFill="1" applyBorder="1" applyAlignment="1">
      <alignment vertical="center"/>
    </xf>
    <xf numFmtId="3" fontId="10" fillId="40" borderId="1" xfId="51" applyNumberFormat="1" applyFont="1" applyFill="1" applyBorder="1" applyAlignment="1" applyProtection="1">
      <alignment horizontal="center" vertical="center" wrapText="1"/>
    </xf>
    <xf numFmtId="3" fontId="10" fillId="40" borderId="34" xfId="51" applyNumberFormat="1" applyFont="1" applyFill="1" applyBorder="1" applyAlignment="1" applyProtection="1">
      <alignment horizontal="center" vertical="center" wrapText="1"/>
    </xf>
    <xf numFmtId="3" fontId="10" fillId="40" borderId="34" xfId="51" applyNumberFormat="1" applyFont="1" applyFill="1" applyBorder="1" applyAlignment="1" applyProtection="1">
      <alignment horizontal="center" vertical="center"/>
    </xf>
    <xf numFmtId="0" fontId="10" fillId="40" borderId="48" xfId="51" applyFont="1" applyFill="1" applyBorder="1" applyAlignment="1">
      <alignment vertical="center"/>
    </xf>
    <xf numFmtId="3" fontId="10" fillId="40" borderId="33" xfId="51" applyNumberFormat="1" applyFont="1" applyFill="1" applyBorder="1" applyAlignment="1" applyProtection="1">
      <alignment horizontal="center" vertical="center" wrapText="1"/>
    </xf>
    <xf numFmtId="3" fontId="10" fillId="40" borderId="49" xfId="51" applyNumberFormat="1" applyFont="1" applyFill="1" applyBorder="1" applyAlignment="1" applyProtection="1">
      <alignment horizontal="center" vertical="center"/>
    </xf>
    <xf numFmtId="3" fontId="10" fillId="40" borderId="1" xfId="0" applyNumberFormat="1" applyFont="1" applyFill="1" applyBorder="1" applyAlignment="1">
      <alignment horizontal="center" vertical="top" wrapText="1"/>
    </xf>
    <xf numFmtId="3" fontId="10" fillId="40" borderId="34" xfId="0" applyNumberFormat="1" applyFont="1" applyFill="1" applyBorder="1" applyAlignment="1">
      <alignment horizontal="center" vertical="top" wrapText="1"/>
    </xf>
    <xf numFmtId="3" fontId="10" fillId="40" borderId="1" xfId="0" applyNumberFormat="1" applyFont="1" applyFill="1" applyBorder="1" applyAlignment="1">
      <alignment horizontal="center" vertical="center"/>
    </xf>
    <xf numFmtId="3" fontId="10" fillId="40" borderId="34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vertical="center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10" fillId="5" borderId="0" xfId="52" applyFont="1" applyFill="1" applyAlignment="1">
      <alignment horizontal="left" vertical="center"/>
    </xf>
    <xf numFmtId="1" fontId="10" fillId="41" borderId="34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2" fillId="44" borderId="94" xfId="0" applyFont="1" applyFill="1" applyBorder="1" applyAlignment="1">
      <alignment horizontal="left" vertical="center" wrapText="1"/>
    </xf>
    <xf numFmtId="0" fontId="63" fillId="44" borderId="94" xfId="0" applyFont="1" applyFill="1" applyBorder="1" applyAlignment="1">
      <alignment horizontal="center" vertical="center" wrapText="1"/>
    </xf>
    <xf numFmtId="0" fontId="62" fillId="45" borderId="94" xfId="0" applyFont="1" applyFill="1" applyBorder="1" applyAlignment="1">
      <alignment horizontal="center" vertical="center" wrapText="1"/>
    </xf>
    <xf numFmtId="0" fontId="62" fillId="45" borderId="94" xfId="0" applyFont="1" applyFill="1" applyBorder="1" applyAlignment="1">
      <alignment horizontal="left" vertical="center" wrapText="1"/>
    </xf>
    <xf numFmtId="3" fontId="62" fillId="45" borderId="94" xfId="0" applyNumberFormat="1" applyFont="1" applyFill="1" applyBorder="1" applyAlignment="1">
      <alignment horizontal="center" vertical="center" wrapText="1"/>
    </xf>
    <xf numFmtId="0" fontId="62" fillId="45" borderId="95" xfId="0" applyFont="1" applyFill="1" applyBorder="1" applyAlignment="1">
      <alignment horizontal="center" vertical="center" wrapText="1"/>
    </xf>
    <xf numFmtId="167" fontId="10" fillId="41" borderId="31" xfId="0" applyNumberFormat="1" applyFont="1" applyFill="1" applyBorder="1" applyAlignment="1">
      <alignment horizontal="center" vertical="center"/>
    </xf>
    <xf numFmtId="167" fontId="10" fillId="41" borderId="50" xfId="0" applyNumberFormat="1" applyFont="1" applyFill="1" applyBorder="1" applyAlignment="1">
      <alignment horizontal="center" vertical="center"/>
    </xf>
    <xf numFmtId="167" fontId="10" fillId="41" borderId="34" xfId="0" applyNumberFormat="1" applyFont="1" applyFill="1" applyBorder="1" applyAlignment="1">
      <alignment horizontal="center" vertical="center"/>
    </xf>
    <xf numFmtId="3" fontId="49" fillId="43" borderId="47" xfId="0" applyNumberFormat="1" applyFont="1" applyFill="1" applyBorder="1" applyAlignment="1">
      <alignment horizontal="center" vertical="center" wrapText="1"/>
    </xf>
    <xf numFmtId="0" fontId="64" fillId="46" borderId="96" xfId="0" applyFont="1" applyFill="1" applyBorder="1" applyAlignment="1">
      <alignment horizontal="center" vertical="center" wrapText="1"/>
    </xf>
    <xf numFmtId="0" fontId="64" fillId="46" borderId="97" xfId="0" applyFont="1" applyFill="1" applyBorder="1" applyAlignment="1">
      <alignment horizontal="center" vertical="center" wrapText="1"/>
    </xf>
    <xf numFmtId="0" fontId="64" fillId="46" borderId="98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7" fillId="4" borderId="16" xfId="52" applyFont="1" applyFill="1" applyBorder="1" applyAlignment="1">
      <alignment horizontal="center" vertical="center" wrapText="1"/>
    </xf>
    <xf numFmtId="0" fontId="7" fillId="4" borderId="17" xfId="52" applyFont="1" applyFill="1" applyBorder="1" applyAlignment="1">
      <alignment horizontal="center" vertical="center" wrapText="1"/>
    </xf>
    <xf numFmtId="0" fontId="7" fillId="4" borderId="14" xfId="52" applyFont="1" applyFill="1" applyBorder="1" applyAlignment="1">
      <alignment horizontal="center" vertical="center" wrapText="1"/>
    </xf>
    <xf numFmtId="3" fontId="9" fillId="5" borderId="1" xfId="52" applyNumberFormat="1" applyFont="1" applyFill="1" applyBorder="1" applyAlignment="1">
      <alignment horizontal="center" vertical="center" wrapText="1"/>
    </xf>
    <xf numFmtId="165" fontId="9" fillId="5" borderId="1" xfId="52" applyNumberFormat="1" applyFont="1" applyFill="1" applyBorder="1" applyAlignment="1">
      <alignment horizontal="center" vertical="center"/>
    </xf>
    <xf numFmtId="165" fontId="10" fillId="41" borderId="34" xfId="52" applyNumberFormat="1" applyFont="1" applyFill="1" applyBorder="1" applyAlignment="1">
      <alignment horizontal="center" vertical="center"/>
    </xf>
    <xf numFmtId="3" fontId="11" fillId="3" borderId="2" xfId="54" applyNumberFormat="1" applyFont="1" applyFill="1" applyBorder="1" applyAlignment="1">
      <alignment horizontal="center" vertical="top" wrapText="1"/>
    </xf>
    <xf numFmtId="0" fontId="11" fillId="3" borderId="2" xfId="54" applyFont="1" applyFill="1" applyBorder="1" applyAlignment="1">
      <alignment horizontal="center" vertical="top" wrapText="1"/>
    </xf>
    <xf numFmtId="3" fontId="10" fillId="41" borderId="31" xfId="0" applyNumberFormat="1" applyFont="1" applyFill="1" applyBorder="1" applyAlignment="1">
      <alignment horizontal="center" vertical="center" wrapText="1"/>
    </xf>
    <xf numFmtId="0" fontId="10" fillId="40" borderId="2" xfId="0" applyFont="1" applyFill="1" applyBorder="1" applyAlignment="1">
      <alignment horizontal="left" vertical="center" wrapText="1"/>
    </xf>
    <xf numFmtId="3" fontId="10" fillId="40" borderId="2" xfId="0" applyNumberFormat="1" applyFont="1" applyFill="1" applyBorder="1" applyAlignment="1">
      <alignment horizontal="center" vertical="center" wrapText="1"/>
    </xf>
    <xf numFmtId="164" fontId="10" fillId="40" borderId="2" xfId="0" applyNumberFormat="1" applyFont="1" applyFill="1" applyBorder="1" applyAlignment="1">
      <alignment horizontal="center" vertical="center" wrapText="1"/>
    </xf>
    <xf numFmtId="3" fontId="10" fillId="40" borderId="31" xfId="0" applyNumberFormat="1" applyFont="1" applyFill="1" applyBorder="1" applyAlignment="1">
      <alignment horizontal="center" vertical="center" wrapText="1"/>
    </xf>
    <xf numFmtId="3" fontId="11" fillId="41" borderId="2" xfId="54" applyNumberFormat="1" applyFont="1" applyFill="1" applyBorder="1" applyAlignment="1">
      <alignment horizontal="center" vertical="top" wrapText="1"/>
    </xf>
    <xf numFmtId="0" fontId="11" fillId="41" borderId="2" xfId="54" applyFont="1" applyFill="1" applyBorder="1" applyAlignment="1">
      <alignment horizontal="center" vertical="top" wrapText="1"/>
    </xf>
    <xf numFmtId="3" fontId="29" fillId="41" borderId="2" xfId="0" applyNumberFormat="1" applyFont="1" applyFill="1" applyBorder="1" applyAlignment="1">
      <alignment horizontal="center" vertical="top"/>
    </xf>
    <xf numFmtId="164" fontId="29" fillId="41" borderId="2" xfId="0" applyNumberFormat="1" applyFont="1" applyFill="1" applyBorder="1" applyAlignment="1">
      <alignment horizontal="center" vertical="top"/>
    </xf>
    <xf numFmtId="3" fontId="11" fillId="41" borderId="2" xfId="0" applyNumberFormat="1" applyFont="1" applyFill="1" applyBorder="1" applyAlignment="1">
      <alignment horizontal="center" vertical="center" wrapText="1"/>
    </xf>
    <xf numFmtId="3" fontId="12" fillId="41" borderId="31" xfId="0" applyNumberFormat="1" applyFont="1" applyFill="1" applyBorder="1" applyAlignment="1">
      <alignment horizontal="center" vertical="center" wrapText="1"/>
    </xf>
    <xf numFmtId="0" fontId="10" fillId="40" borderId="2" xfId="0" applyFont="1" applyFill="1" applyBorder="1" applyAlignment="1">
      <alignment horizontal="center" vertical="center" wrapText="1"/>
    </xf>
    <xf numFmtId="0" fontId="10" fillId="40" borderId="1" xfId="0" applyFont="1" applyFill="1" applyBorder="1" applyAlignment="1">
      <alignment horizontal="left" vertical="center" wrapText="1"/>
    </xf>
    <xf numFmtId="3" fontId="10" fillId="40" borderId="1" xfId="0" applyNumberFormat="1" applyFont="1" applyFill="1" applyBorder="1" applyAlignment="1">
      <alignment horizontal="center" vertical="center" wrapText="1"/>
    </xf>
    <xf numFmtId="0" fontId="10" fillId="40" borderId="1" xfId="0" applyFont="1" applyFill="1" applyBorder="1" applyAlignment="1">
      <alignment horizontal="center" vertical="center" wrapText="1"/>
    </xf>
    <xf numFmtId="3" fontId="10" fillId="40" borderId="34" xfId="0" applyNumberFormat="1" applyFont="1" applyFill="1" applyBorder="1" applyAlignment="1">
      <alignment horizontal="center" vertical="center" wrapText="1"/>
    </xf>
    <xf numFmtId="3" fontId="11" fillId="3" borderId="2" xfId="45" applyNumberFormat="1" applyFont="1" applyFill="1" applyBorder="1" applyAlignment="1">
      <alignment horizontal="center" vertical="center" wrapText="1"/>
    </xf>
    <xf numFmtId="3" fontId="9" fillId="39" borderId="31" xfId="0" applyNumberFormat="1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31" xfId="0" applyNumberFormat="1" applyFont="1" applyFill="1" applyBorder="1" applyAlignment="1">
      <alignment horizontal="center" vertical="center"/>
    </xf>
    <xf numFmtId="0" fontId="10" fillId="40" borderId="14" xfId="0" applyFont="1" applyFill="1" applyBorder="1" applyAlignment="1">
      <alignment horizontal="left" vertical="center"/>
    </xf>
    <xf numFmtId="3" fontId="9" fillId="38" borderId="3" xfId="0" applyNumberFormat="1" applyFont="1" applyFill="1" applyBorder="1" applyAlignment="1">
      <alignment horizontal="center" vertical="center"/>
    </xf>
    <xf numFmtId="3" fontId="10" fillId="38" borderId="3" xfId="0" applyNumberFormat="1" applyFont="1" applyFill="1" applyBorder="1" applyAlignment="1">
      <alignment horizontal="center" vertical="center"/>
    </xf>
    <xf numFmtId="3" fontId="11" fillId="38" borderId="3" xfId="0" applyNumberFormat="1" applyFont="1" applyFill="1" applyBorder="1" applyAlignment="1">
      <alignment horizontal="center" vertical="center" wrapText="1"/>
    </xf>
    <xf numFmtId="3" fontId="12" fillId="38" borderId="3" xfId="0" applyNumberFormat="1" applyFont="1" applyFill="1" applyBorder="1" applyAlignment="1">
      <alignment horizontal="center" vertical="center" wrapText="1"/>
    </xf>
    <xf numFmtId="3" fontId="9" fillId="38" borderId="3" xfId="0" applyNumberFormat="1" applyFont="1" applyFill="1" applyBorder="1" applyAlignment="1">
      <alignment horizontal="center" vertical="center" wrapText="1"/>
    </xf>
    <xf numFmtId="3" fontId="10" fillId="38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5" fillId="46" borderId="9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63" fillId="44" borderId="94" xfId="0" applyNumberFormat="1" applyFont="1" applyFill="1" applyBorder="1" applyAlignment="1">
      <alignment horizontal="right" vertical="center"/>
    </xf>
    <xf numFmtId="3" fontId="62" fillId="45" borderId="94" xfId="0" applyNumberFormat="1" applyFont="1" applyFill="1" applyBorder="1" applyAlignment="1">
      <alignment horizontal="right" vertical="center"/>
    </xf>
    <xf numFmtId="3" fontId="7" fillId="4" borderId="94" xfId="0" applyNumberFormat="1" applyFont="1" applyFill="1" applyBorder="1" applyAlignment="1">
      <alignment horizontal="center" vertical="center" textRotation="90" wrapText="1"/>
    </xf>
    <xf numFmtId="0" fontId="64" fillId="46" borderId="98" xfId="0" applyFont="1" applyFill="1" applyBorder="1" applyAlignment="1">
      <alignment horizontal="left" vertical="center"/>
    </xf>
    <xf numFmtId="3" fontId="10" fillId="40" borderId="99" xfId="0" applyNumberFormat="1" applyFont="1" applyFill="1" applyBorder="1" applyAlignment="1">
      <alignment horizontal="left" vertical="center"/>
    </xf>
    <xf numFmtId="3" fontId="10" fillId="40" borderId="100" xfId="0" applyNumberFormat="1" applyFont="1" applyFill="1" applyBorder="1" applyAlignment="1">
      <alignment horizontal="center" vertical="center"/>
    </xf>
    <xf numFmtId="3" fontId="63" fillId="44" borderId="94" xfId="0" applyNumberFormat="1" applyFont="1" applyFill="1" applyBorder="1" applyAlignment="1">
      <alignment horizontal="center" vertical="center" wrapText="1"/>
    </xf>
    <xf numFmtId="3" fontId="63" fillId="44" borderId="95" xfId="0" applyNumberFormat="1" applyFont="1" applyFill="1" applyBorder="1" applyAlignment="1">
      <alignment horizontal="center" vertical="center" wrapText="1"/>
    </xf>
    <xf numFmtId="0" fontId="63" fillId="44" borderId="95" xfId="0" applyFont="1" applyFill="1" applyBorder="1" applyAlignment="1">
      <alignment horizontal="center" vertical="center" wrapText="1"/>
    </xf>
    <xf numFmtId="0" fontId="62" fillId="45" borderId="99" xfId="0" applyFont="1" applyFill="1" applyBorder="1" applyAlignment="1">
      <alignment horizontal="left" vertical="center" wrapText="1"/>
    </xf>
    <xf numFmtId="3" fontId="62" fillId="45" borderId="100" xfId="0" applyNumberFormat="1" applyFont="1" applyFill="1" applyBorder="1" applyAlignment="1">
      <alignment horizontal="center" vertical="center" wrapText="1"/>
    </xf>
    <xf numFmtId="3" fontId="62" fillId="45" borderId="101" xfId="0" applyNumberFormat="1" applyFont="1" applyFill="1" applyBorder="1" applyAlignment="1">
      <alignment horizontal="center" vertical="center" wrapText="1"/>
    </xf>
    <xf numFmtId="3" fontId="7" fillId="4" borderId="102" xfId="0" applyNumberFormat="1" applyFont="1" applyFill="1" applyBorder="1" applyAlignment="1">
      <alignment horizontal="center" vertical="center"/>
    </xf>
    <xf numFmtId="3" fontId="7" fillId="4" borderId="98" xfId="0" applyNumberFormat="1" applyFont="1" applyFill="1" applyBorder="1" applyAlignment="1">
      <alignment vertical="center"/>
    </xf>
    <xf numFmtId="3" fontId="10" fillId="2" borderId="99" xfId="0" applyNumberFormat="1" applyFont="1" applyFill="1" applyBorder="1" applyAlignment="1">
      <alignment vertical="center"/>
    </xf>
    <xf numFmtId="3" fontId="63" fillId="44" borderId="103" xfId="0" applyNumberFormat="1" applyFont="1" applyFill="1" applyBorder="1" applyAlignment="1">
      <alignment horizontal="center" vertical="center" wrapText="1"/>
    </xf>
    <xf numFmtId="0" fontId="63" fillId="44" borderId="103" xfId="0" applyFont="1" applyFill="1" applyBorder="1" applyAlignment="1">
      <alignment horizontal="center" vertical="center" wrapText="1"/>
    </xf>
    <xf numFmtId="0" fontId="7" fillId="4" borderId="102" xfId="0" applyNumberFormat="1" applyFont="1" applyFill="1" applyBorder="1" applyAlignment="1" applyProtection="1">
      <alignment horizontal="center" vertical="center" wrapText="1"/>
    </xf>
    <xf numFmtId="0" fontId="65" fillId="46" borderId="98" xfId="0" applyFont="1" applyFill="1" applyBorder="1" applyAlignment="1">
      <alignment horizontal="left" vertical="center" wrapText="1"/>
    </xf>
    <xf numFmtId="0" fontId="10" fillId="40" borderId="99" xfId="0" applyFont="1" applyFill="1" applyBorder="1" applyAlignment="1">
      <alignment horizontal="center" vertical="center" wrapText="1"/>
    </xf>
    <xf numFmtId="0" fontId="62" fillId="45" borderId="100" xfId="0" applyFont="1" applyFill="1" applyBorder="1" applyAlignment="1">
      <alignment horizontal="center" vertical="center" wrapText="1"/>
    </xf>
    <xf numFmtId="0" fontId="62" fillId="45" borderId="101" xfId="0" applyFont="1" applyFill="1" applyBorder="1" applyAlignment="1">
      <alignment horizontal="center" vertical="center" wrapText="1"/>
    </xf>
    <xf numFmtId="3" fontId="10" fillId="40" borderId="51" xfId="0" applyNumberFormat="1" applyFont="1" applyFill="1" applyBorder="1" applyAlignment="1">
      <alignment horizontal="center" vertical="center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165" fontId="12" fillId="3" borderId="2" xfId="46" applyNumberFormat="1" applyFont="1" applyFill="1" applyBorder="1" applyAlignment="1">
      <alignment horizontal="center" vertical="center" wrapText="1"/>
    </xf>
    <xf numFmtId="0" fontId="12" fillId="3" borderId="2" xfId="46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horizontal="center" vertical="center" wrapText="1"/>
    </xf>
    <xf numFmtId="165" fontId="11" fillId="3" borderId="2" xfId="46" applyNumberFormat="1" applyFont="1" applyFill="1" applyBorder="1" applyAlignment="1">
      <alignment horizontal="center" vertical="center" wrapText="1"/>
    </xf>
    <xf numFmtId="165" fontId="12" fillId="41" borderId="2" xfId="46" applyNumberFormat="1" applyFont="1" applyFill="1" applyBorder="1" applyAlignment="1">
      <alignment horizontal="center" vertical="center" wrapText="1"/>
    </xf>
    <xf numFmtId="0" fontId="12" fillId="41" borderId="2" xfId="46" applyFont="1" applyFill="1" applyBorder="1" applyAlignment="1">
      <alignment horizontal="center" vertical="center" wrapText="1"/>
    </xf>
    <xf numFmtId="0" fontId="15" fillId="41" borderId="2" xfId="0" applyFont="1" applyFill="1" applyBorder="1" applyAlignment="1">
      <alignment horizontal="center" vertical="center" wrapText="1"/>
    </xf>
    <xf numFmtId="0" fontId="15" fillId="41" borderId="2" xfId="0" applyFont="1" applyFill="1" applyBorder="1" applyAlignment="1">
      <alignment horizontal="center" vertical="center"/>
    </xf>
    <xf numFmtId="0" fontId="35" fillId="41" borderId="31" xfId="0" applyFont="1" applyFill="1" applyBorder="1" applyAlignment="1">
      <alignment horizontal="center" vertical="center" wrapText="1"/>
    </xf>
    <xf numFmtId="165" fontId="11" fillId="41" borderId="2" xfId="46" applyNumberFormat="1" applyFont="1" applyFill="1" applyBorder="1" applyAlignment="1">
      <alignment horizontal="center" vertical="center" wrapText="1"/>
    </xf>
    <xf numFmtId="0" fontId="49" fillId="4" borderId="15" xfId="47" applyFont="1" applyFill="1" applyBorder="1" applyAlignment="1">
      <alignment horizontal="center" vertical="center" wrapText="1"/>
    </xf>
    <xf numFmtId="0" fontId="49" fillId="4" borderId="16" xfId="47" applyFont="1" applyFill="1" applyBorder="1" applyAlignment="1">
      <alignment horizontal="center" vertical="center" wrapText="1"/>
    </xf>
    <xf numFmtId="0" fontId="7" fillId="4" borderId="16" xfId="47" applyFont="1" applyFill="1" applyBorder="1" applyAlignment="1">
      <alignment horizontal="center" vertical="center" wrapText="1"/>
    </xf>
    <xf numFmtId="0" fontId="20" fillId="4" borderId="16" xfId="47" applyFont="1" applyFill="1" applyBorder="1" applyAlignment="1">
      <alignment horizontal="center" vertical="center" wrapText="1"/>
    </xf>
    <xf numFmtId="0" fontId="20" fillId="4" borderId="17" xfId="47" applyFont="1" applyFill="1" applyBorder="1" applyAlignment="1">
      <alignment horizontal="center" vertical="center" wrapText="1"/>
    </xf>
    <xf numFmtId="0" fontId="10" fillId="41" borderId="2" xfId="47" applyFont="1" applyFill="1" applyBorder="1" applyAlignment="1">
      <alignment horizontal="left" vertical="center" wrapText="1"/>
    </xf>
    <xf numFmtId="165" fontId="12" fillId="41" borderId="2" xfId="47" applyNumberFormat="1" applyFont="1" applyFill="1" applyBorder="1" applyAlignment="1">
      <alignment horizontal="center" vertical="center" wrapText="1"/>
    </xf>
    <xf numFmtId="0" fontId="12" fillId="41" borderId="2" xfId="47" applyFont="1" applyFill="1" applyBorder="1" applyAlignment="1">
      <alignment horizontal="center" vertical="center" wrapText="1"/>
    </xf>
    <xf numFmtId="0" fontId="12" fillId="41" borderId="31" xfId="47" applyFont="1" applyFill="1" applyBorder="1" applyAlignment="1">
      <alignment horizontal="center" vertical="center" wrapText="1"/>
    </xf>
    <xf numFmtId="165" fontId="11" fillId="41" borderId="2" xfId="47" applyNumberFormat="1" applyFont="1" applyFill="1" applyBorder="1" applyAlignment="1">
      <alignment horizontal="center" vertical="center" wrapText="1"/>
    </xf>
    <xf numFmtId="0" fontId="11" fillId="41" borderId="2" xfId="47" applyFont="1" applyFill="1" applyBorder="1" applyAlignment="1">
      <alignment horizontal="center" vertical="center" wrapText="1"/>
    </xf>
    <xf numFmtId="0" fontId="11" fillId="41" borderId="31" xfId="47" applyFont="1" applyFill="1" applyBorder="1" applyAlignment="1">
      <alignment horizontal="center" vertical="center" wrapText="1"/>
    </xf>
    <xf numFmtId="0" fontId="62" fillId="44" borderId="94" xfId="0" applyFont="1" applyFill="1" applyBorder="1" applyAlignment="1">
      <alignment horizontal="center" vertical="center" wrapText="1"/>
    </xf>
    <xf numFmtId="0" fontId="20" fillId="4" borderId="102" xfId="0" applyFont="1" applyFill="1" applyBorder="1" applyAlignment="1">
      <alignment horizontal="center" vertical="center" wrapText="1"/>
    </xf>
    <xf numFmtId="0" fontId="49" fillId="4" borderId="96" xfId="0" applyFont="1" applyFill="1" applyBorder="1" applyAlignment="1">
      <alignment horizontal="center" vertical="center" wrapText="1"/>
    </xf>
    <xf numFmtId="0" fontId="64" fillId="43" borderId="96" xfId="0" applyFont="1" applyFill="1" applyBorder="1" applyAlignment="1">
      <alignment horizontal="center" vertical="center" wrapText="1"/>
    </xf>
    <xf numFmtId="0" fontId="64" fillId="43" borderId="97" xfId="0" applyFont="1" applyFill="1" applyBorder="1" applyAlignment="1">
      <alignment horizontal="center" vertical="center" wrapText="1"/>
    </xf>
    <xf numFmtId="0" fontId="62" fillId="44" borderId="95" xfId="0" applyFont="1" applyFill="1" applyBorder="1" applyAlignment="1">
      <alignment horizontal="center" vertical="center" wrapText="1"/>
    </xf>
    <xf numFmtId="0" fontId="62" fillId="45" borderId="100" xfId="0" applyFont="1" applyFill="1" applyBorder="1" applyAlignment="1">
      <alignment horizontal="left" vertical="center" wrapText="1"/>
    </xf>
    <xf numFmtId="0" fontId="62" fillId="38" borderId="94" xfId="0" applyFont="1" applyFill="1" applyBorder="1" applyAlignment="1">
      <alignment horizontal="center" vertical="center" wrapText="1"/>
    </xf>
    <xf numFmtId="0" fontId="62" fillId="38" borderId="95" xfId="0" applyFont="1" applyFill="1" applyBorder="1" applyAlignment="1">
      <alignment horizontal="center" vertical="center" wrapText="1"/>
    </xf>
    <xf numFmtId="0" fontId="63" fillId="38" borderId="94" xfId="0" applyFont="1" applyFill="1" applyBorder="1" applyAlignment="1">
      <alignment horizontal="center" vertical="center" wrapText="1"/>
    </xf>
    <xf numFmtId="0" fontId="63" fillId="38" borderId="95" xfId="0" applyFont="1" applyFill="1" applyBorder="1" applyAlignment="1">
      <alignment horizontal="center" vertical="center" wrapText="1"/>
    </xf>
    <xf numFmtId="0" fontId="62" fillId="38" borderId="100" xfId="0" applyFont="1" applyFill="1" applyBorder="1" applyAlignment="1">
      <alignment horizontal="center" vertical="center" wrapText="1"/>
    </xf>
    <xf numFmtId="0" fontId="62" fillId="38" borderId="101" xfId="0" applyFont="1" applyFill="1" applyBorder="1" applyAlignment="1">
      <alignment horizontal="center" vertical="center" wrapText="1"/>
    </xf>
    <xf numFmtId="0" fontId="7" fillId="4" borderId="15" xfId="50" applyFont="1" applyFill="1" applyBorder="1" applyAlignment="1">
      <alignment horizontal="center" vertical="center" wrapText="1"/>
    </xf>
    <xf numFmtId="0" fontId="7" fillId="4" borderId="16" xfId="50" applyFont="1" applyFill="1" applyBorder="1" applyAlignment="1">
      <alignment horizontal="center" vertical="center" wrapText="1"/>
    </xf>
    <xf numFmtId="0" fontId="7" fillId="4" borderId="17" xfId="50" applyFont="1" applyFill="1" applyBorder="1" applyAlignment="1">
      <alignment horizontal="center" vertical="center" wrapText="1"/>
    </xf>
    <xf numFmtId="0" fontId="11" fillId="41" borderId="2" xfId="50" applyFont="1" applyFill="1" applyBorder="1" applyAlignment="1">
      <alignment horizontal="center" vertical="center" wrapText="1"/>
    </xf>
    <xf numFmtId="0" fontId="11" fillId="41" borderId="31" xfId="50" applyFont="1" applyFill="1" applyBorder="1" applyAlignment="1">
      <alignment horizontal="center" vertical="center" wrapText="1"/>
    </xf>
    <xf numFmtId="1" fontId="11" fillId="41" borderId="2" xfId="5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vertical="center"/>
    </xf>
    <xf numFmtId="0" fontId="10" fillId="0" borderId="2" xfId="49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166" fontId="10" fillId="0" borderId="2" xfId="0" applyNumberFormat="1" applyFont="1" applyFill="1" applyBorder="1" applyAlignment="1" applyProtection="1">
      <alignment horizontal="center" vertical="center"/>
    </xf>
    <xf numFmtId="166" fontId="10" fillId="0" borderId="31" xfId="0" applyNumberFormat="1" applyFont="1" applyFill="1" applyBorder="1" applyAlignment="1" applyProtection="1">
      <alignment horizontal="center" vertical="center"/>
    </xf>
    <xf numFmtId="1" fontId="11" fillId="3" borderId="2" xfId="49" applyNumberFormat="1" applyFont="1" applyFill="1" applyBorder="1" applyAlignment="1">
      <alignment horizontal="center" vertical="center" wrapText="1"/>
    </xf>
    <xf numFmtId="166" fontId="10" fillId="41" borderId="2" xfId="0" applyNumberFormat="1" applyFont="1" applyFill="1" applyBorder="1" applyAlignment="1" applyProtection="1">
      <alignment horizontal="center" vertical="center"/>
    </xf>
    <xf numFmtId="166" fontId="10" fillId="41" borderId="31" xfId="0" applyNumberFormat="1" applyFont="1" applyFill="1" applyBorder="1" applyAlignment="1" applyProtection="1">
      <alignment horizontal="center" vertical="center"/>
    </xf>
    <xf numFmtId="0" fontId="49" fillId="43" borderId="102" xfId="0" applyNumberFormat="1" applyFont="1" applyFill="1" applyBorder="1" applyAlignment="1" applyProtection="1">
      <alignment horizontal="center" vertical="center"/>
    </xf>
    <xf numFmtId="0" fontId="49" fillId="43" borderId="96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3" fontId="9" fillId="5" borderId="31" xfId="0" applyNumberFormat="1" applyFont="1" applyFill="1" applyBorder="1" applyAlignment="1" applyProtection="1">
      <alignment horizontal="center" vertical="center"/>
    </xf>
    <xf numFmtId="0" fontId="7" fillId="4" borderId="39" xfId="0" applyFont="1" applyFill="1" applyBorder="1" applyAlignment="1">
      <alignment horizontal="right" vertical="center" indent="1"/>
    </xf>
    <xf numFmtId="3" fontId="11" fillId="3" borderId="40" xfId="0" applyNumberFormat="1" applyFont="1" applyFill="1" applyBorder="1" applyAlignment="1">
      <alignment horizontal="center" vertical="center"/>
    </xf>
    <xf numFmtId="3" fontId="11" fillId="38" borderId="40" xfId="0" applyNumberFormat="1" applyFont="1" applyFill="1" applyBorder="1" applyAlignment="1">
      <alignment horizontal="center" vertical="center"/>
    </xf>
    <xf numFmtId="3" fontId="12" fillId="41" borderId="52" xfId="0" applyNumberFormat="1" applyFont="1" applyFill="1" applyBorder="1" applyAlignment="1">
      <alignment horizontal="center" vertical="center"/>
    </xf>
    <xf numFmtId="3" fontId="12" fillId="3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5" borderId="31" xfId="28" applyNumberFormat="1" applyFont="1" applyFill="1" applyBorder="1" applyAlignment="1" applyProtection="1">
      <alignment horizontal="center" vertical="center"/>
    </xf>
    <xf numFmtId="3" fontId="9" fillId="5" borderId="31" xfId="28" applyNumberFormat="1" applyFont="1" applyFill="1" applyBorder="1" applyAlignment="1" applyProtection="1">
      <alignment horizontal="center" vertical="center"/>
    </xf>
    <xf numFmtId="3" fontId="10" fillId="42" borderId="34" xfId="28" applyNumberFormat="1" applyFont="1" applyFill="1" applyBorder="1" applyAlignment="1" applyProtection="1">
      <alignment horizontal="center" vertical="center"/>
    </xf>
    <xf numFmtId="3" fontId="9" fillId="39" borderId="31" xfId="0" applyNumberFormat="1" applyFont="1" applyFill="1" applyBorder="1" applyAlignment="1" applyProtection="1">
      <alignment horizontal="center" vertical="center"/>
    </xf>
    <xf numFmtId="3" fontId="10" fillId="2" borderId="34" xfId="0" applyNumberFormat="1" applyFont="1" applyFill="1" applyBorder="1" applyAlignment="1" applyProtection="1">
      <alignment horizontal="center" vertical="center"/>
    </xf>
    <xf numFmtId="0" fontId="15" fillId="40" borderId="2" xfId="0" applyFont="1" applyFill="1" applyBorder="1" applyAlignment="1">
      <alignment horizontal="left" vertical="center" wrapText="1"/>
    </xf>
    <xf numFmtId="3" fontId="10" fillId="40" borderId="2" xfId="46" applyNumberFormat="1" applyFont="1" applyFill="1" applyBorder="1" applyAlignment="1">
      <alignment horizontal="center" vertical="center" wrapText="1"/>
    </xf>
    <xf numFmtId="3" fontId="10" fillId="40" borderId="2" xfId="0" applyNumberFormat="1" applyFont="1" applyFill="1" applyBorder="1" applyAlignment="1">
      <alignment horizontal="center" vertical="center"/>
    </xf>
    <xf numFmtId="3" fontId="15" fillId="40" borderId="2" xfId="0" applyNumberFormat="1" applyFont="1" applyFill="1" applyBorder="1" applyAlignment="1">
      <alignment horizontal="center" vertical="center" wrapText="1"/>
    </xf>
    <xf numFmtId="3" fontId="15" fillId="40" borderId="2" xfId="0" applyNumberFormat="1" applyFont="1" applyFill="1" applyBorder="1" applyAlignment="1">
      <alignment horizontal="center" vertical="center"/>
    </xf>
    <xf numFmtId="3" fontId="15" fillId="40" borderId="31" xfId="0" applyNumberFormat="1" applyFont="1" applyFill="1" applyBorder="1" applyAlignment="1">
      <alignment horizontal="center" vertical="center" wrapText="1"/>
    </xf>
    <xf numFmtId="0" fontId="15" fillId="40" borderId="1" xfId="0" applyFont="1" applyFill="1" applyBorder="1" applyAlignment="1">
      <alignment horizontal="left" vertical="center" wrapText="1"/>
    </xf>
    <xf numFmtId="3" fontId="15" fillId="40" borderId="1" xfId="0" applyNumberFormat="1" applyFont="1" applyFill="1" applyBorder="1" applyAlignment="1">
      <alignment horizontal="center" vertical="center" wrapText="1"/>
    </xf>
    <xf numFmtId="3" fontId="15" fillId="40" borderId="1" xfId="0" applyNumberFormat="1" applyFont="1" applyFill="1" applyBorder="1" applyAlignment="1">
      <alignment horizontal="center" vertical="center"/>
    </xf>
    <xf numFmtId="3" fontId="15" fillId="40" borderId="34" xfId="0" applyNumberFormat="1" applyFont="1" applyFill="1" applyBorder="1" applyAlignment="1">
      <alignment horizontal="center" vertical="center"/>
    </xf>
    <xf numFmtId="0" fontId="12" fillId="40" borderId="2" xfId="47" applyFont="1" applyFill="1" applyBorder="1" applyAlignment="1">
      <alignment horizontal="left" vertical="center" wrapText="1"/>
    </xf>
    <xf numFmtId="3" fontId="12" fillId="40" borderId="2" xfId="47" applyNumberFormat="1" applyFont="1" applyFill="1" applyBorder="1" applyAlignment="1">
      <alignment horizontal="center" vertical="center" wrapText="1"/>
    </xf>
    <xf numFmtId="3" fontId="12" fillId="40" borderId="31" xfId="47" applyNumberFormat="1" applyFont="1" applyFill="1" applyBorder="1" applyAlignment="1">
      <alignment horizontal="center" vertical="center" wrapText="1"/>
    </xf>
    <xf numFmtId="0" fontId="12" fillId="40" borderId="2" xfId="47" applyFont="1" applyFill="1" applyBorder="1" applyAlignment="1">
      <alignment horizontal="center" vertical="center" wrapText="1"/>
    </xf>
    <xf numFmtId="0" fontId="12" fillId="40" borderId="31" xfId="47" applyFont="1" applyFill="1" applyBorder="1" applyAlignment="1">
      <alignment horizontal="center" vertical="center" wrapText="1"/>
    </xf>
    <xf numFmtId="0" fontId="12" fillId="40" borderId="1" xfId="47" applyFont="1" applyFill="1" applyBorder="1" applyAlignment="1">
      <alignment horizontal="left" vertical="center" wrapText="1"/>
    </xf>
    <xf numFmtId="0" fontId="12" fillId="40" borderId="1" xfId="47" applyFont="1" applyFill="1" applyBorder="1" applyAlignment="1">
      <alignment horizontal="center" vertical="center" wrapText="1"/>
    </xf>
    <xf numFmtId="0" fontId="12" fillId="40" borderId="34" xfId="47" applyFont="1" applyFill="1" applyBorder="1" applyAlignment="1">
      <alignment horizontal="center" vertical="center" wrapText="1"/>
    </xf>
    <xf numFmtId="0" fontId="12" fillId="40" borderId="2" xfId="50" applyFont="1" applyFill="1" applyBorder="1" applyAlignment="1">
      <alignment horizontal="center" vertical="center" wrapText="1"/>
    </xf>
    <xf numFmtId="0" fontId="12" fillId="40" borderId="31" xfId="50" applyFont="1" applyFill="1" applyBorder="1" applyAlignment="1">
      <alignment horizontal="center" vertical="center" wrapText="1"/>
    </xf>
    <xf numFmtId="3" fontId="12" fillId="40" borderId="2" xfId="50" applyNumberFormat="1" applyFont="1" applyFill="1" applyBorder="1" applyAlignment="1">
      <alignment horizontal="center" vertical="center" wrapText="1"/>
    </xf>
    <xf numFmtId="3" fontId="12" fillId="40" borderId="31" xfId="50" applyNumberFormat="1" applyFont="1" applyFill="1" applyBorder="1" applyAlignment="1">
      <alignment horizontal="center" vertical="center" wrapText="1"/>
    </xf>
    <xf numFmtId="0" fontId="12" fillId="40" borderId="1" xfId="50" applyFont="1" applyFill="1" applyBorder="1" applyAlignment="1">
      <alignment horizontal="center" vertical="center" wrapText="1"/>
    </xf>
    <xf numFmtId="0" fontId="12" fillId="40" borderId="34" xfId="50" applyFont="1" applyFill="1" applyBorder="1" applyAlignment="1">
      <alignment horizontal="center" vertical="center" wrapText="1"/>
    </xf>
    <xf numFmtId="0" fontId="10" fillId="40" borderId="1" xfId="0" applyNumberFormat="1" applyFont="1" applyFill="1" applyBorder="1" applyAlignment="1" applyProtection="1">
      <alignment vertical="center"/>
    </xf>
    <xf numFmtId="3" fontId="10" fillId="40" borderId="1" xfId="0" applyNumberFormat="1" applyFont="1" applyFill="1" applyBorder="1" applyAlignment="1" applyProtection="1">
      <alignment horizontal="center" vertical="center"/>
    </xf>
    <xf numFmtId="3" fontId="10" fillId="40" borderId="34" xfId="0" applyNumberFormat="1" applyFont="1" applyFill="1" applyBorder="1" applyAlignment="1" applyProtection="1">
      <alignment horizontal="center" vertical="center"/>
    </xf>
    <xf numFmtId="0" fontId="10" fillId="40" borderId="2" xfId="0" applyNumberFormat="1" applyFont="1" applyFill="1" applyBorder="1" applyAlignment="1" applyProtection="1">
      <alignment vertical="center"/>
    </xf>
    <xf numFmtId="0" fontId="12" fillId="40" borderId="2" xfId="49" applyFont="1" applyFill="1" applyBorder="1" applyAlignment="1">
      <alignment horizontal="center" vertical="center" wrapText="1"/>
    </xf>
    <xf numFmtId="1" fontId="10" fillId="40" borderId="2" xfId="0" applyNumberFormat="1" applyFont="1" applyFill="1" applyBorder="1" applyAlignment="1" applyProtection="1">
      <alignment horizontal="center" vertical="center"/>
    </xf>
    <xf numFmtId="0" fontId="10" fillId="40" borderId="2" xfId="0" applyNumberFormat="1" applyFont="1" applyFill="1" applyBorder="1" applyAlignment="1" applyProtection="1">
      <alignment horizontal="center" vertical="center"/>
    </xf>
    <xf numFmtId="0" fontId="10" fillId="40" borderId="31" xfId="0" applyNumberFormat="1" applyFont="1" applyFill="1" applyBorder="1" applyAlignment="1" applyProtection="1">
      <alignment horizontal="center" vertical="center"/>
    </xf>
    <xf numFmtId="165" fontId="62" fillId="44" borderId="94" xfId="0" applyNumberFormat="1" applyFont="1" applyFill="1" applyBorder="1" applyAlignment="1">
      <alignment horizontal="center" vertical="center" wrapText="1"/>
    </xf>
    <xf numFmtId="3" fontId="49" fillId="43" borderId="47" xfId="0" applyNumberFormat="1" applyFont="1" applyFill="1" applyBorder="1" applyAlignment="1">
      <alignment horizontal="center" vertical="center" wrapText="1"/>
    </xf>
    <xf numFmtId="0" fontId="7" fillId="4" borderId="102" xfId="0" applyFont="1" applyFill="1" applyBorder="1" applyAlignment="1">
      <alignment horizontal="left" vertical="center" wrapText="1"/>
    </xf>
    <xf numFmtId="0" fontId="64" fillId="46" borderId="98" xfId="0" applyFont="1" applyFill="1" applyBorder="1" applyAlignment="1">
      <alignment horizontal="left" vertical="center" wrapText="1"/>
    </xf>
    <xf numFmtId="0" fontId="10" fillId="40" borderId="38" xfId="48" applyFont="1" applyFill="1" applyBorder="1" applyAlignment="1">
      <alignment horizontal="center" vertical="center" wrapText="1"/>
    </xf>
    <xf numFmtId="3" fontId="35" fillId="40" borderId="12" xfId="0" applyNumberFormat="1" applyFont="1" applyFill="1" applyBorder="1" applyAlignment="1">
      <alignment horizontal="center" vertical="center" wrapText="1"/>
    </xf>
    <xf numFmtId="0" fontId="62" fillId="44" borderId="104" xfId="0" applyFont="1" applyFill="1" applyBorder="1" applyAlignment="1">
      <alignment horizontal="center" vertical="center" wrapText="1"/>
    </xf>
    <xf numFmtId="0" fontId="63" fillId="41" borderId="94" xfId="0" applyFont="1" applyFill="1" applyBorder="1" applyAlignment="1">
      <alignment horizontal="center" vertical="center" wrapText="1"/>
    </xf>
    <xf numFmtId="3" fontId="49" fillId="43" borderId="47" xfId="0" applyNumberFormat="1" applyFont="1" applyFill="1" applyBorder="1" applyAlignment="1">
      <alignment horizontal="center" vertical="center" wrapText="1"/>
    </xf>
    <xf numFmtId="0" fontId="64" fillId="46" borderId="105" xfId="0" applyFont="1" applyFill="1" applyBorder="1" applyAlignment="1">
      <alignment horizontal="left" vertical="center" wrapText="1"/>
    </xf>
    <xf numFmtId="0" fontId="64" fillId="46" borderId="98" xfId="0" applyFont="1" applyFill="1" applyBorder="1" applyAlignment="1">
      <alignment horizontal="left" vertical="center" wrapText="1"/>
    </xf>
    <xf numFmtId="3" fontId="9" fillId="5" borderId="103" xfId="28" applyNumberFormat="1" applyFont="1" applyFill="1" applyBorder="1" applyAlignment="1" applyProtection="1">
      <alignment horizontal="center" vertical="center"/>
    </xf>
    <xf numFmtId="0" fontId="63" fillId="44" borderId="33" xfId="0" applyFont="1" applyFill="1" applyBorder="1" applyAlignment="1">
      <alignment horizontal="center" vertical="center" wrapText="1"/>
    </xf>
    <xf numFmtId="0" fontId="9" fillId="5" borderId="49" xfId="28" applyNumberFormat="1" applyFont="1" applyFill="1" applyBorder="1" applyAlignment="1" applyProtection="1">
      <alignment horizontal="center" vertical="center"/>
    </xf>
    <xf numFmtId="0" fontId="62" fillId="40" borderId="94" xfId="0" applyFont="1" applyFill="1" applyBorder="1" applyAlignment="1">
      <alignment horizontal="center" vertical="center" wrapText="1"/>
    </xf>
    <xf numFmtId="3" fontId="62" fillId="38" borderId="94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 applyProtection="1">
      <alignment vertical="center" wrapText="1"/>
    </xf>
    <xf numFmtId="0" fontId="7" fillId="4" borderId="16" xfId="0" applyNumberFormat="1" applyFont="1" applyFill="1" applyBorder="1" applyAlignment="1" applyProtection="1">
      <alignment horizontal="center" vertical="center" wrapText="1"/>
    </xf>
    <xf numFmtId="0" fontId="7" fillId="4" borderId="17" xfId="0" applyNumberFormat="1" applyFont="1" applyFill="1" applyBorder="1" applyAlignment="1" applyProtection="1">
      <alignment horizontal="center" vertical="center" wrapText="1"/>
    </xf>
    <xf numFmtId="0" fontId="17" fillId="4" borderId="13" xfId="28" applyNumberFormat="1" applyFont="1" applyFill="1" applyBorder="1" applyAlignment="1" applyProtection="1">
      <alignment vertical="center" wrapText="1"/>
    </xf>
    <xf numFmtId="3" fontId="9" fillId="5" borderId="33" xfId="28" applyNumberFormat="1" applyFont="1" applyFill="1" applyBorder="1" applyAlignment="1" applyProtection="1">
      <alignment horizontal="center" vertical="center"/>
    </xf>
    <xf numFmtId="3" fontId="10" fillId="40" borderId="2" xfId="28" applyNumberFormat="1" applyFont="1" applyFill="1" applyBorder="1" applyAlignment="1" applyProtection="1">
      <alignment horizontal="center" vertical="center"/>
    </xf>
    <xf numFmtId="3" fontId="10" fillId="40" borderId="31" xfId="28" applyNumberFormat="1" applyFont="1" applyFill="1" applyBorder="1" applyAlignment="1" applyProtection="1">
      <alignment horizontal="center" vertical="center"/>
    </xf>
    <xf numFmtId="3" fontId="63" fillId="44" borderId="106" xfId="0" applyNumberFormat="1" applyFont="1" applyFill="1" applyBorder="1" applyAlignment="1">
      <alignment horizontal="right" vertical="center"/>
    </xf>
    <xf numFmtId="3" fontId="62" fillId="45" borderId="106" xfId="0" applyNumberFormat="1" applyFont="1" applyFill="1" applyBorder="1" applyAlignment="1">
      <alignment horizontal="right" vertical="center"/>
    </xf>
    <xf numFmtId="3" fontId="62" fillId="44" borderId="106" xfId="0" applyNumberFormat="1" applyFont="1" applyFill="1" applyBorder="1" applyAlignment="1">
      <alignment horizontal="right" vertical="center"/>
    </xf>
    <xf numFmtId="0" fontId="63" fillId="44" borderId="106" xfId="0" applyFont="1" applyFill="1" applyBorder="1" applyAlignment="1">
      <alignment horizontal="center" vertical="center" wrapText="1"/>
    </xf>
    <xf numFmtId="165" fontId="63" fillId="44" borderId="94" xfId="0" applyNumberFormat="1" applyFont="1" applyFill="1" applyBorder="1" applyAlignment="1">
      <alignment horizontal="center" vertical="center" wrapText="1"/>
    </xf>
    <xf numFmtId="165" fontId="62" fillId="44" borderId="104" xfId="0" applyNumberFormat="1" applyFont="1" applyFill="1" applyBorder="1" applyAlignment="1">
      <alignment horizontal="center" vertical="center" wrapText="1"/>
    </xf>
    <xf numFmtId="3" fontId="49" fillId="43" borderId="47" xfId="0" applyNumberFormat="1" applyFont="1" applyFill="1" applyBorder="1" applyAlignment="1">
      <alignment horizontal="center" vertical="center" wrapText="1"/>
    </xf>
    <xf numFmtId="0" fontId="64" fillId="46" borderId="98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/>
    <xf numFmtId="0" fontId="66" fillId="44" borderId="94" xfId="0" applyFont="1" applyFill="1" applyBorder="1" applyAlignment="1">
      <alignment horizontal="left" vertical="center" wrapText="1"/>
    </xf>
    <xf numFmtId="0" fontId="10" fillId="40" borderId="94" xfId="0" applyFont="1" applyFill="1" applyBorder="1" applyAlignment="1">
      <alignment horizontal="left" vertical="center" wrapText="1"/>
    </xf>
    <xf numFmtId="3" fontId="10" fillId="40" borderId="94" xfId="0" applyNumberFormat="1" applyFont="1" applyFill="1" applyBorder="1" applyAlignment="1">
      <alignment horizontal="center" vertical="center" wrapText="1"/>
    </xf>
    <xf numFmtId="3" fontId="49" fillId="43" borderId="100" xfId="0" applyNumberFormat="1" applyFont="1" applyFill="1" applyBorder="1" applyAlignment="1">
      <alignment horizontal="center" vertical="center" wrapText="1"/>
    </xf>
    <xf numFmtId="0" fontId="49" fillId="43" borderId="100" xfId="0" applyFont="1" applyFill="1" applyBorder="1" applyAlignment="1">
      <alignment horizontal="center" vertical="center" wrapText="1"/>
    </xf>
    <xf numFmtId="0" fontId="65" fillId="46" borderId="105" xfId="0" applyFont="1" applyFill="1" applyBorder="1" applyAlignment="1">
      <alignment horizontal="left" vertical="center"/>
    </xf>
    <xf numFmtId="0" fontId="7" fillId="4" borderId="7" xfId="0" applyNumberFormat="1" applyFont="1" applyFill="1" applyBorder="1" applyAlignment="1" applyProtection="1">
      <alignment horizontal="center" vertical="center" wrapText="1"/>
    </xf>
    <xf numFmtId="0" fontId="7" fillId="4" borderId="45" xfId="0" applyNumberFormat="1" applyFont="1" applyFill="1" applyBorder="1" applyAlignment="1" applyProtection="1">
      <alignment horizontal="center" vertical="center" wrapText="1"/>
    </xf>
    <xf numFmtId="3" fontId="9" fillId="5" borderId="31" xfId="0" applyNumberFormat="1" applyFont="1" applyFill="1" applyBorder="1" applyAlignment="1" applyProtection="1">
      <alignment horizontal="center" vertical="center" wrapText="1"/>
    </xf>
    <xf numFmtId="3" fontId="49" fillId="43" borderId="47" xfId="0" applyNumberFormat="1" applyFont="1" applyFill="1" applyBorder="1" applyAlignment="1">
      <alignment horizontal="center" vertical="center" wrapText="1"/>
    </xf>
    <xf numFmtId="3" fontId="27" fillId="5" borderId="0" xfId="35" applyNumberFormat="1" applyFill="1" applyAlignment="1" applyProtection="1">
      <alignment vertical="center"/>
    </xf>
    <xf numFmtId="0" fontId="44" fillId="5" borderId="0" xfId="0" applyFont="1" applyFill="1">
      <alignment vertical="center"/>
    </xf>
    <xf numFmtId="0" fontId="44" fillId="5" borderId="0" xfId="0" applyFont="1" applyFill="1" applyAlignment="1">
      <alignment vertical="center"/>
    </xf>
    <xf numFmtId="3" fontId="9" fillId="6" borderId="2" xfId="0" applyNumberFormat="1" applyFont="1" applyFill="1" applyBorder="1" applyAlignment="1">
      <alignment horizontal="center" vertical="center"/>
    </xf>
    <xf numFmtId="3" fontId="11" fillId="3" borderId="2" xfId="43" applyNumberFormat="1" applyFont="1" applyFill="1" applyBorder="1" applyAlignment="1">
      <alignment horizontal="center" vertical="center" wrapText="1"/>
    </xf>
    <xf numFmtId="3" fontId="11" fillId="6" borderId="2" xfId="0" applyNumberFormat="1" applyFont="1" applyFill="1" applyBorder="1" applyAlignment="1">
      <alignment horizontal="center" vertical="center"/>
    </xf>
    <xf numFmtId="3" fontId="11" fillId="6" borderId="31" xfId="0" applyNumberFormat="1" applyFont="1" applyFill="1" applyBorder="1" applyAlignment="1">
      <alignment horizontal="center" vertical="center"/>
    </xf>
    <xf numFmtId="0" fontId="64" fillId="46" borderId="98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1" fontId="9" fillId="38" borderId="8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/>
    </xf>
    <xf numFmtId="3" fontId="10" fillId="40" borderId="100" xfId="0" applyNumberFormat="1" applyFont="1" applyFill="1" applyBorder="1" applyAlignment="1">
      <alignment horizontal="right" vertical="center"/>
    </xf>
    <xf numFmtId="0" fontId="63" fillId="44" borderId="107" xfId="0" applyFont="1" applyFill="1" applyBorder="1" applyAlignment="1">
      <alignment horizontal="center" vertical="center" wrapText="1"/>
    </xf>
    <xf numFmtId="3" fontId="49" fillId="43" borderId="47" xfId="0" applyNumberFormat="1" applyFont="1" applyFill="1" applyBorder="1" applyAlignment="1">
      <alignment horizontal="center" vertical="center" wrapText="1"/>
    </xf>
    <xf numFmtId="0" fontId="64" fillId="46" borderId="105" xfId="0" applyFont="1" applyFill="1" applyBorder="1" applyAlignment="1">
      <alignment horizontal="left" vertical="center" wrapText="1"/>
    </xf>
    <xf numFmtId="0" fontId="64" fillId="46" borderId="98" xfId="0" applyFont="1" applyFill="1" applyBorder="1" applyAlignment="1">
      <alignment horizontal="left" vertical="center" wrapText="1"/>
    </xf>
    <xf numFmtId="1" fontId="9" fillId="38" borderId="2" xfId="0" applyNumberFormat="1" applyFont="1" applyFill="1" applyBorder="1" applyAlignment="1">
      <alignment horizontal="center" vertical="center"/>
    </xf>
    <xf numFmtId="0" fontId="49" fillId="4" borderId="55" xfId="50" applyFont="1" applyFill="1" applyBorder="1" applyAlignment="1">
      <alignment horizontal="center" vertical="center" wrapText="1"/>
    </xf>
    <xf numFmtId="0" fontId="10" fillId="41" borderId="56" xfId="50" applyFont="1" applyFill="1" applyBorder="1" applyAlignment="1">
      <alignment horizontal="left" vertical="center" wrapText="1"/>
    </xf>
    <xf numFmtId="0" fontId="10" fillId="40" borderId="56" xfId="50" applyFont="1" applyFill="1" applyBorder="1" applyAlignment="1">
      <alignment horizontal="left" vertical="center" wrapText="1"/>
    </xf>
    <xf numFmtId="0" fontId="10" fillId="40" borderId="57" xfId="50" applyFont="1" applyFill="1" applyBorder="1" applyAlignment="1">
      <alignment horizontal="left" vertical="center" wrapText="1"/>
    </xf>
    <xf numFmtId="0" fontId="10" fillId="41" borderId="55" xfId="0" applyNumberFormat="1" applyFont="1" applyFill="1" applyBorder="1" applyAlignment="1" applyProtection="1">
      <alignment vertical="center"/>
    </xf>
    <xf numFmtId="0" fontId="10" fillId="41" borderId="56" xfId="0" applyNumberFormat="1" applyFont="1" applyFill="1" applyBorder="1" applyAlignment="1" applyProtection="1">
      <alignment vertical="center"/>
    </xf>
    <xf numFmtId="0" fontId="10" fillId="40" borderId="57" xfId="0" applyNumberFormat="1" applyFont="1" applyFill="1" applyBorder="1" applyAlignment="1" applyProtection="1">
      <alignment vertical="center"/>
    </xf>
    <xf numFmtId="0" fontId="7" fillId="4" borderId="58" xfId="50" applyFont="1" applyFill="1" applyBorder="1" applyAlignment="1">
      <alignment horizontal="center" vertical="center" wrapText="1"/>
    </xf>
    <xf numFmtId="0" fontId="11" fillId="41" borderId="59" xfId="50" applyFont="1" applyFill="1" applyBorder="1" applyAlignment="1">
      <alignment horizontal="center" vertical="center" wrapText="1"/>
    </xf>
    <xf numFmtId="1" fontId="11" fillId="41" borderId="59" xfId="50" applyNumberFormat="1" applyFont="1" applyFill="1" applyBorder="1" applyAlignment="1">
      <alignment horizontal="center" vertical="center" wrapText="1"/>
    </xf>
    <xf numFmtId="0" fontId="12" fillId="40" borderId="59" xfId="50" applyFont="1" applyFill="1" applyBorder="1" applyAlignment="1">
      <alignment horizontal="center" vertical="center" wrapText="1"/>
    </xf>
    <xf numFmtId="3" fontId="12" fillId="40" borderId="59" xfId="50" applyNumberFormat="1" applyFont="1" applyFill="1" applyBorder="1" applyAlignment="1">
      <alignment horizontal="center" vertical="center" wrapText="1"/>
    </xf>
    <xf numFmtId="0" fontId="12" fillId="40" borderId="51" xfId="50" applyFont="1" applyFill="1" applyBorder="1" applyAlignment="1">
      <alignment horizontal="center" vertical="center" wrapText="1"/>
    </xf>
    <xf numFmtId="1" fontId="10" fillId="41" borderId="58" xfId="0" applyNumberFormat="1" applyFont="1" applyFill="1" applyBorder="1" applyAlignment="1" applyProtection="1">
      <alignment horizontal="center" vertical="center"/>
    </xf>
    <xf numFmtId="1" fontId="9" fillId="41" borderId="59" xfId="0" applyNumberFormat="1" applyFont="1" applyFill="1" applyBorder="1" applyAlignment="1" applyProtection="1">
      <alignment horizontal="center" vertical="center"/>
    </xf>
    <xf numFmtId="3" fontId="10" fillId="40" borderId="51" xfId="0" applyNumberFormat="1" applyFont="1" applyFill="1" applyBorder="1" applyAlignment="1" applyProtection="1">
      <alignment horizontal="center" vertical="center"/>
    </xf>
    <xf numFmtId="0" fontId="7" fillId="4" borderId="60" xfId="50" applyFont="1" applyFill="1" applyBorder="1" applyAlignment="1">
      <alignment horizontal="center" vertical="center" wrapText="1"/>
    </xf>
    <xf numFmtId="0" fontId="7" fillId="4" borderId="27" xfId="50" applyFont="1" applyFill="1" applyBorder="1" applyAlignment="1">
      <alignment horizontal="center" vertical="center" wrapText="1"/>
    </xf>
    <xf numFmtId="0" fontId="11" fillId="41" borderId="13" xfId="50" applyFont="1" applyFill="1" applyBorder="1" applyAlignment="1">
      <alignment horizontal="center" vertical="center" wrapText="1"/>
    </xf>
    <xf numFmtId="1" fontId="11" fillId="41" borderId="13" xfId="50" applyNumberFormat="1" applyFont="1" applyFill="1" applyBorder="1" applyAlignment="1">
      <alignment horizontal="center" vertical="center" wrapText="1"/>
    </xf>
    <xf numFmtId="0" fontId="12" fillId="40" borderId="13" xfId="50" applyFont="1" applyFill="1" applyBorder="1" applyAlignment="1">
      <alignment horizontal="center" vertical="center" wrapText="1"/>
    </xf>
    <xf numFmtId="3" fontId="12" fillId="40" borderId="13" xfId="50" applyNumberFormat="1" applyFont="1" applyFill="1" applyBorder="1" applyAlignment="1">
      <alignment horizontal="center" vertical="center" wrapText="1"/>
    </xf>
    <xf numFmtId="0" fontId="12" fillId="40" borderId="14" xfId="50" applyFont="1" applyFill="1" applyBorder="1" applyAlignment="1">
      <alignment horizontal="center" vertical="center" wrapText="1"/>
    </xf>
    <xf numFmtId="1" fontId="10" fillId="41" borderId="15" xfId="0" applyNumberFormat="1" applyFont="1" applyFill="1" applyBorder="1" applyAlignment="1" applyProtection="1">
      <alignment horizontal="center" vertical="center"/>
    </xf>
    <xf numFmtId="1" fontId="9" fillId="41" borderId="13" xfId="0" applyNumberFormat="1" applyFont="1" applyFill="1" applyBorder="1" applyAlignment="1" applyProtection="1">
      <alignment horizontal="center" vertical="center"/>
    </xf>
    <xf numFmtId="3" fontId="10" fillId="40" borderId="14" xfId="0" applyNumberFormat="1" applyFont="1" applyFill="1" applyBorder="1" applyAlignment="1" applyProtection="1">
      <alignment horizontal="center" vertical="center"/>
    </xf>
    <xf numFmtId="0" fontId="10" fillId="41" borderId="61" xfId="0" applyFont="1" applyFill="1" applyBorder="1" applyAlignment="1">
      <alignment vertical="center"/>
    </xf>
    <xf numFmtId="3" fontId="12" fillId="40" borderId="2" xfId="49" applyNumberFormat="1" applyFont="1" applyFill="1" applyBorder="1" applyAlignment="1">
      <alignment horizontal="center" vertical="center" wrapText="1"/>
    </xf>
    <xf numFmtId="0" fontId="10" fillId="41" borderId="28" xfId="35" applyFont="1" applyFill="1" applyBorder="1" applyAlignment="1" applyProtection="1">
      <alignment horizontal="left" vertical="center" indent="3"/>
    </xf>
    <xf numFmtId="0" fontId="10" fillId="41" borderId="62" xfId="35" applyFont="1" applyFill="1" applyBorder="1" applyAlignment="1" applyProtection="1">
      <alignment horizontal="left" vertical="center" indent="3"/>
    </xf>
    <xf numFmtId="0" fontId="10" fillId="41" borderId="63" xfId="35" applyFont="1" applyFill="1" applyBorder="1" applyAlignment="1" applyProtection="1">
      <alignment horizontal="left" vertical="center" indent="3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4" fillId="4" borderId="64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42" borderId="1" xfId="0" applyNumberFormat="1" applyFont="1" applyFill="1" applyBorder="1" applyAlignment="1" applyProtection="1">
      <alignment horizontal="center" vertical="center"/>
    </xf>
    <xf numFmtId="0" fontId="7" fillId="4" borderId="16" xfId="0" applyNumberFormat="1" applyFont="1" applyFill="1" applyBorder="1" applyAlignment="1" applyProtection="1">
      <alignment horizontal="center" vertical="center"/>
    </xf>
    <xf numFmtId="3" fontId="10" fillId="42" borderId="1" xfId="0" applyNumberFormat="1" applyFont="1" applyFill="1" applyBorder="1" applyAlignment="1">
      <alignment horizontal="center" vertical="center"/>
    </xf>
    <xf numFmtId="3" fontId="10" fillId="42" borderId="2" xfId="0" applyNumberFormat="1" applyFont="1" applyFill="1" applyBorder="1" applyAlignment="1" applyProtection="1">
      <alignment horizontal="center" vertical="center"/>
    </xf>
    <xf numFmtId="3" fontId="10" fillId="42" borderId="2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7" fillId="4" borderId="44" xfId="0" applyNumberFormat="1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54" xfId="48" applyFont="1" applyFill="1" applyBorder="1" applyAlignment="1">
      <alignment horizontal="left" vertical="center" wrapText="1"/>
    </xf>
    <xf numFmtId="0" fontId="7" fillId="4" borderId="67" xfId="48" applyFont="1" applyFill="1" applyBorder="1" applyAlignment="1">
      <alignment horizontal="left" vertical="center" wrapText="1"/>
    </xf>
    <xf numFmtId="0" fontId="7" fillId="4" borderId="68" xfId="48" applyFont="1" applyFill="1" applyBorder="1" applyAlignment="1">
      <alignment horizontal="left" vertical="center" wrapText="1"/>
    </xf>
    <xf numFmtId="0" fontId="7" fillId="4" borderId="71" xfId="48" applyFont="1" applyFill="1" applyBorder="1" applyAlignment="1">
      <alignment horizontal="left" vertical="center" wrapText="1"/>
    </xf>
    <xf numFmtId="0" fontId="7" fillId="4" borderId="70" xfId="48" applyFont="1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7" fillId="4" borderId="72" xfId="48" applyFont="1" applyFill="1" applyBorder="1" applyAlignment="1">
      <alignment horizontal="center" vertical="center" wrapText="1"/>
    </xf>
    <xf numFmtId="0" fontId="7" fillId="4" borderId="73" xfId="48" applyFont="1" applyFill="1" applyBorder="1" applyAlignment="1">
      <alignment horizontal="center" vertical="center" wrapText="1"/>
    </xf>
    <xf numFmtId="0" fontId="7" fillId="4" borderId="74" xfId="48" applyFont="1" applyFill="1" applyBorder="1" applyAlignment="1">
      <alignment horizontal="center" vertical="center" wrapText="1"/>
    </xf>
    <xf numFmtId="0" fontId="7" fillId="4" borderId="65" xfId="48" applyFont="1" applyFill="1" applyBorder="1" applyAlignment="1">
      <alignment horizontal="center" vertical="center" wrapText="1"/>
    </xf>
    <xf numFmtId="0" fontId="0" fillId="5" borderId="66" xfId="0" applyFill="1" applyBorder="1" applyAlignment="1">
      <alignment horizontal="center" vertical="center" wrapText="1"/>
    </xf>
    <xf numFmtId="0" fontId="7" fillId="4" borderId="69" xfId="48" applyFont="1" applyFill="1" applyBorder="1" applyAlignment="1">
      <alignment horizontal="center" vertical="center" wrapText="1"/>
    </xf>
    <xf numFmtId="0" fontId="7" fillId="4" borderId="68" xfId="48" applyFont="1" applyFill="1" applyBorder="1" applyAlignment="1">
      <alignment horizontal="center" vertical="center" wrapText="1"/>
    </xf>
    <xf numFmtId="0" fontId="7" fillId="4" borderId="53" xfId="48" applyFont="1" applyFill="1" applyBorder="1" applyAlignment="1">
      <alignment horizontal="center" vertical="center" wrapText="1"/>
    </xf>
    <xf numFmtId="3" fontId="7" fillId="4" borderId="79" xfId="0" applyNumberFormat="1" applyFont="1" applyFill="1" applyBorder="1" applyAlignment="1">
      <alignment horizontal="center" vertical="center" wrapText="1"/>
    </xf>
    <xf numFmtId="3" fontId="7" fillId="4" borderId="80" xfId="0" applyNumberFormat="1" applyFont="1" applyFill="1" applyBorder="1" applyAlignment="1">
      <alignment horizontal="center" vertical="center" wrapText="1"/>
    </xf>
    <xf numFmtId="3" fontId="7" fillId="4" borderId="81" xfId="0" applyNumberFormat="1" applyFont="1" applyFill="1" applyBorder="1" applyAlignment="1">
      <alignment horizontal="center" vertical="center" wrapText="1"/>
    </xf>
    <xf numFmtId="3" fontId="7" fillId="4" borderId="82" xfId="0" applyNumberFormat="1" applyFont="1" applyFill="1" applyBorder="1" applyAlignment="1">
      <alignment horizontal="center" vertical="center" wrapText="1"/>
    </xf>
    <xf numFmtId="3" fontId="9" fillId="5" borderId="77" xfId="0" applyNumberFormat="1" applyFont="1" applyFill="1" applyBorder="1" applyAlignment="1">
      <alignment horizontal="center" vertical="center" wrapText="1"/>
    </xf>
    <xf numFmtId="3" fontId="7" fillId="4" borderId="83" xfId="0" applyNumberFormat="1" applyFont="1" applyFill="1" applyBorder="1" applyAlignment="1">
      <alignment vertical="center" wrapText="1"/>
    </xf>
    <xf numFmtId="3" fontId="9" fillId="5" borderId="53" xfId="0" applyNumberFormat="1" applyFont="1" applyFill="1" applyBorder="1" applyAlignment="1">
      <alignment vertical="center" wrapText="1"/>
    </xf>
    <xf numFmtId="3" fontId="7" fillId="4" borderId="75" xfId="0" applyNumberFormat="1" applyFont="1" applyFill="1" applyBorder="1" applyAlignment="1">
      <alignment horizontal="left" vertical="center" wrapText="1"/>
    </xf>
    <xf numFmtId="3" fontId="7" fillId="4" borderId="76" xfId="0" applyNumberFormat="1" applyFont="1" applyFill="1" applyBorder="1" applyAlignment="1">
      <alignment horizontal="left" vertical="center" wrapText="1"/>
    </xf>
    <xf numFmtId="3" fontId="7" fillId="4" borderId="77" xfId="0" applyNumberFormat="1" applyFont="1" applyFill="1" applyBorder="1" applyAlignment="1">
      <alignment horizontal="left" vertical="center" wrapText="1"/>
    </xf>
    <xf numFmtId="3" fontId="49" fillId="43" borderId="78" xfId="0" applyNumberFormat="1" applyFont="1" applyFill="1" applyBorder="1" applyAlignment="1">
      <alignment horizontal="center" vertical="center" wrapText="1"/>
    </xf>
    <xf numFmtId="3" fontId="49" fillId="43" borderId="47" xfId="0" applyNumberFormat="1" applyFont="1" applyFill="1" applyBorder="1" applyAlignment="1">
      <alignment horizontal="center" vertical="center" wrapText="1"/>
    </xf>
    <xf numFmtId="3" fontId="9" fillId="5" borderId="76" xfId="0" applyNumberFormat="1" applyFont="1" applyFill="1" applyBorder="1" applyAlignment="1">
      <alignment vertical="center"/>
    </xf>
    <xf numFmtId="3" fontId="9" fillId="5" borderId="77" xfId="0" applyNumberFormat="1" applyFont="1" applyFill="1" applyBorder="1" applyAlignment="1">
      <alignment vertical="center"/>
    </xf>
    <xf numFmtId="0" fontId="7" fillId="4" borderId="75" xfId="0" applyFont="1" applyFill="1" applyBorder="1" applyAlignment="1">
      <alignment horizontal="center" vertical="center" wrapText="1"/>
    </xf>
    <xf numFmtId="0" fontId="7" fillId="4" borderId="76" xfId="0" applyFont="1" applyFill="1" applyBorder="1" applyAlignment="1">
      <alignment horizontal="center" vertical="center" wrapText="1"/>
    </xf>
    <xf numFmtId="0" fontId="7" fillId="4" borderId="77" xfId="0" applyFont="1" applyFill="1" applyBorder="1" applyAlignment="1">
      <alignment horizontal="center" vertical="center" wrapText="1"/>
    </xf>
    <xf numFmtId="0" fontId="7" fillId="4" borderId="24" xfId="48" applyFont="1" applyFill="1" applyBorder="1" applyAlignment="1">
      <alignment horizontal="center" vertical="center" wrapText="1"/>
    </xf>
    <xf numFmtId="0" fontId="7" fillId="4" borderId="84" xfId="48" applyFont="1" applyFill="1" applyBorder="1" applyAlignment="1">
      <alignment horizontal="center" vertical="center" wrapText="1"/>
    </xf>
    <xf numFmtId="0" fontId="7" fillId="4" borderId="82" xfId="48" applyFont="1" applyFill="1" applyBorder="1" applyAlignment="1">
      <alignment horizontal="center" vertical="center" wrapText="1"/>
    </xf>
    <xf numFmtId="0" fontId="7" fillId="4" borderId="77" xfId="48" applyFont="1" applyFill="1" applyBorder="1" applyAlignment="1">
      <alignment horizontal="center" vertical="center" wrapText="1"/>
    </xf>
    <xf numFmtId="0" fontId="7" fillId="4" borderId="83" xfId="48" applyFont="1" applyFill="1" applyBorder="1" applyAlignment="1">
      <alignment horizontal="center" vertical="center" wrapText="1"/>
    </xf>
    <xf numFmtId="0" fontId="7" fillId="4" borderId="80" xfId="48" applyFont="1" applyFill="1" applyBorder="1" applyAlignment="1">
      <alignment horizontal="center" vertical="center" wrapText="1"/>
    </xf>
    <xf numFmtId="0" fontId="7" fillId="4" borderId="81" xfId="48" applyFont="1" applyFill="1" applyBorder="1" applyAlignment="1">
      <alignment horizontal="center" vertical="center" wrapText="1"/>
    </xf>
    <xf numFmtId="0" fontId="64" fillId="46" borderId="105" xfId="0" applyFont="1" applyFill="1" applyBorder="1" applyAlignment="1">
      <alignment horizontal="left" vertical="center" wrapText="1"/>
    </xf>
    <xf numFmtId="0" fontId="64" fillId="46" borderId="114" xfId="0" applyFont="1" applyFill="1" applyBorder="1" applyAlignment="1">
      <alignment horizontal="left" vertical="center" wrapText="1"/>
    </xf>
    <xf numFmtId="0" fontId="64" fillId="46" borderId="113" xfId="0" applyFont="1" applyFill="1" applyBorder="1" applyAlignment="1">
      <alignment horizontal="left" vertical="center" wrapText="1"/>
    </xf>
    <xf numFmtId="0" fontId="64" fillId="46" borderId="113" xfId="0" applyFont="1" applyFill="1" applyBorder="1" applyAlignment="1">
      <alignment horizontal="center" vertical="center" wrapText="1"/>
    </xf>
    <xf numFmtId="0" fontId="64" fillId="46" borderId="114" xfId="0" applyFont="1" applyFill="1" applyBorder="1" applyAlignment="1">
      <alignment horizontal="center" vertical="center" wrapText="1"/>
    </xf>
    <xf numFmtId="0" fontId="64" fillId="46" borderId="108" xfId="0" applyFont="1" applyFill="1" applyBorder="1" applyAlignment="1">
      <alignment horizontal="center" vertical="center" wrapText="1"/>
    </xf>
    <xf numFmtId="0" fontId="64" fillId="46" borderId="109" xfId="0" applyFont="1" applyFill="1" applyBorder="1" applyAlignment="1">
      <alignment horizontal="center" vertical="center" wrapText="1"/>
    </xf>
    <xf numFmtId="0" fontId="64" fillId="46" borderId="110" xfId="0" applyFont="1" applyFill="1" applyBorder="1" applyAlignment="1">
      <alignment horizontal="center" vertical="center" wrapText="1"/>
    </xf>
    <xf numFmtId="0" fontId="7" fillId="4" borderId="102" xfId="0" applyFont="1" applyFill="1" applyBorder="1" applyAlignment="1">
      <alignment horizontal="left" vertical="center" wrapText="1"/>
    </xf>
    <xf numFmtId="0" fontId="10" fillId="5" borderId="98" xfId="0" applyFont="1" applyFill="1" applyBorder="1" applyAlignment="1">
      <alignment horizontal="left" vertical="center"/>
    </xf>
    <xf numFmtId="0" fontId="7" fillId="4" borderId="96" xfId="0" applyFont="1" applyFill="1" applyBorder="1" applyAlignment="1">
      <alignment horizontal="center" vertical="center" wrapText="1"/>
    </xf>
    <xf numFmtId="0" fontId="0" fillId="5" borderId="94" xfId="0" applyFill="1" applyBorder="1" applyAlignment="1">
      <alignment horizontal="center" vertical="center" wrapText="1"/>
    </xf>
    <xf numFmtId="0" fontId="49" fillId="43" borderId="111" xfId="0" applyFont="1" applyFill="1" applyBorder="1" applyAlignment="1">
      <alignment horizontal="left" vertical="center" wrapText="1"/>
    </xf>
    <xf numFmtId="0" fontId="49" fillId="43" borderId="112" xfId="0" applyFont="1" applyFill="1" applyBorder="1" applyAlignment="1">
      <alignment horizontal="left" vertical="center" wrapText="1"/>
    </xf>
    <xf numFmtId="0" fontId="64" fillId="46" borderId="108" xfId="0" applyFont="1" applyFill="1" applyBorder="1" applyAlignment="1">
      <alignment horizontal="center" vertical="center"/>
    </xf>
    <xf numFmtId="0" fontId="64" fillId="46" borderId="109" xfId="0" applyFont="1" applyFill="1" applyBorder="1" applyAlignment="1">
      <alignment horizontal="center" vertical="center"/>
    </xf>
    <xf numFmtId="0" fontId="64" fillId="46" borderId="110" xfId="0" applyFont="1" applyFill="1" applyBorder="1" applyAlignment="1">
      <alignment horizontal="center" vertical="center"/>
    </xf>
    <xf numFmtId="3" fontId="20" fillId="4" borderId="115" xfId="0" applyNumberFormat="1" applyFont="1" applyFill="1" applyBorder="1" applyAlignment="1">
      <alignment horizontal="center" vertical="center" wrapText="1"/>
    </xf>
    <xf numFmtId="3" fontId="20" fillId="4" borderId="114" xfId="0" applyNumberFormat="1" applyFont="1" applyFill="1" applyBorder="1" applyAlignment="1">
      <alignment horizontal="center" vertical="center" wrapText="1"/>
    </xf>
    <xf numFmtId="0" fontId="7" fillId="4" borderId="18" xfId="51" applyFont="1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7" fillId="4" borderId="42" xfId="51" applyFont="1" applyFill="1" applyBorder="1" applyAlignment="1">
      <alignment vertical="center"/>
    </xf>
    <xf numFmtId="0" fontId="7" fillId="4" borderId="7" xfId="52" applyFont="1" applyFill="1" applyBorder="1" applyAlignment="1">
      <alignment horizontal="center" vertical="center"/>
    </xf>
    <xf numFmtId="0" fontId="7" fillId="4" borderId="45" xfId="52" applyFont="1" applyFill="1" applyBorder="1" applyAlignment="1">
      <alignment horizontal="center" vertical="center"/>
    </xf>
    <xf numFmtId="0" fontId="7" fillId="4" borderId="6" xfId="52" applyFont="1" applyFill="1" applyBorder="1" applyAlignment="1">
      <alignment horizontal="center" vertical="center" wrapText="1"/>
    </xf>
    <xf numFmtId="0" fontId="7" fillId="4" borderId="5" xfId="52" applyFont="1" applyFill="1" applyBorder="1" applyAlignment="1">
      <alignment horizontal="center" vertical="center" wrapText="1"/>
    </xf>
    <xf numFmtId="0" fontId="7" fillId="4" borderId="7" xfId="52" applyFont="1" applyFill="1" applyBorder="1" applyAlignment="1">
      <alignment horizontal="center" vertical="center" wrapText="1"/>
    </xf>
    <xf numFmtId="0" fontId="7" fillId="4" borderId="8" xfId="52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vertical="center" wrapText="1"/>
    </xf>
    <xf numFmtId="0" fontId="20" fillId="4" borderId="14" xfId="0" applyFont="1" applyFill="1" applyBorder="1" applyAlignment="1">
      <alignment vertical="center" wrapText="1"/>
    </xf>
    <xf numFmtId="0" fontId="7" fillId="4" borderId="13" xfId="47" applyFont="1" applyFill="1" applyBorder="1" applyAlignment="1">
      <alignment horizontal="left" vertical="center" wrapText="1"/>
    </xf>
    <xf numFmtId="0" fontId="7" fillId="4" borderId="14" xfId="47" applyFont="1" applyFill="1" applyBorder="1" applyAlignment="1">
      <alignment horizontal="left" vertical="center" wrapText="1"/>
    </xf>
    <xf numFmtId="0" fontId="64" fillId="46" borderId="98" xfId="0" applyFont="1" applyFill="1" applyBorder="1" applyAlignment="1">
      <alignment horizontal="left" vertical="center" wrapText="1"/>
    </xf>
    <xf numFmtId="0" fontId="64" fillId="46" borderId="99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7" fillId="4" borderId="15" xfId="0" applyNumberFormat="1" applyFont="1" applyFill="1" applyBorder="1" applyAlignment="1" applyProtection="1">
      <alignment horizontal="center" vertical="center" wrapText="1"/>
    </xf>
    <xf numFmtId="0" fontId="7" fillId="4" borderId="13" xfId="0" applyNumberFormat="1" applyFont="1" applyFill="1" applyBorder="1" applyAlignment="1" applyProtection="1">
      <alignment horizontal="center" vertical="center" wrapText="1"/>
    </xf>
    <xf numFmtId="0" fontId="7" fillId="4" borderId="14" xfId="0" applyNumberFormat="1" applyFont="1" applyFill="1" applyBorder="1" applyAlignment="1" applyProtection="1">
      <alignment horizontal="center" vertical="center" wrapText="1"/>
    </xf>
    <xf numFmtId="0" fontId="7" fillId="4" borderId="13" xfId="50" applyFont="1" applyFill="1" applyBorder="1" applyAlignment="1">
      <alignment horizontal="left" vertical="center" wrapText="1"/>
    </xf>
    <xf numFmtId="0" fontId="7" fillId="4" borderId="14" xfId="50" applyFont="1" applyFill="1" applyBorder="1" applyAlignment="1">
      <alignment horizontal="left" vertical="center" wrapText="1"/>
    </xf>
    <xf numFmtId="0" fontId="7" fillId="4" borderId="13" xfId="0" applyNumberFormat="1" applyFont="1" applyFill="1" applyBorder="1" applyAlignment="1" applyProtection="1">
      <alignment horizontal="left" vertical="center"/>
    </xf>
    <xf numFmtId="0" fontId="7" fillId="4" borderId="14" xfId="0" applyNumberFormat="1" applyFont="1" applyFill="1" applyBorder="1" applyAlignment="1" applyProtection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0" fontId="0" fillId="5" borderId="0" xfId="0" applyFill="1" applyAlignment="1">
      <alignment vertical="center" wrapText="1"/>
    </xf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Hyperlink_Sheet1" xfId="36" xr:uid="{00000000-0005-0000-0000-000023000000}"/>
    <cellStyle name="Input" xfId="37" builtinId="20" customBuiltin="1"/>
    <cellStyle name="Linked Cell" xfId="38" builtinId="24" customBuiltin="1"/>
    <cellStyle name="Neutral" xfId="39" builtinId="28" customBuiltin="1"/>
    <cellStyle name="new" xfId="40" xr:uid="{00000000-0005-0000-0000-000027000000}"/>
    <cellStyle name="Normal" xfId="0" builtinId="0"/>
    <cellStyle name="Normal_All lst Timers" xfId="41" xr:uid="{00000000-0005-0000-0000-000029000000}"/>
    <cellStyle name="Normal_Enr_FTF_%UG_F_2000-2005" xfId="42" xr:uid="{00000000-0005-0000-0000-00002A000000}"/>
    <cellStyle name="Normal_Enr_FTF_CS_Full_F_2000-2006" xfId="43" xr:uid="{00000000-0005-0000-0000-00002B000000}"/>
    <cellStyle name="Normal_Enr_FTF_Feed_F_1995-2005" xfId="44" xr:uid="{00000000-0005-0000-0000-00002C000000}"/>
    <cellStyle name="Normal_FTF College" xfId="45" xr:uid="{00000000-0005-0000-0000-00002D000000}"/>
    <cellStyle name="Normal_FTF_ACT" xfId="46" xr:uid="{00000000-0005-0000-0000-00002E000000}"/>
    <cellStyle name="Normal_FTF_ACT_ResFee" xfId="47" xr:uid="{00000000-0005-0000-0000-00002F000000}"/>
    <cellStyle name="Normal_FTF_IRLev_PrimMkt" xfId="48" xr:uid="{00000000-0005-0000-0000-000030000000}"/>
    <cellStyle name="Normal_FTF_SAT_Gender" xfId="49" xr:uid="{00000000-0005-0000-0000-000031000000}"/>
    <cellStyle name="Normal_FTF_SAT_ResFee" xfId="50" xr:uid="{00000000-0005-0000-0000-000032000000}"/>
    <cellStyle name="Normal_Sheet1" xfId="51" xr:uid="{00000000-0005-0000-0000-000033000000}"/>
    <cellStyle name="Normal_Sheet1_1" xfId="52" xr:uid="{00000000-0005-0000-0000-000034000000}"/>
    <cellStyle name="Normal_Sheet6" xfId="53" xr:uid="{00000000-0005-0000-0000-000035000000}"/>
    <cellStyle name="Normal_Status_Gender" xfId="54" xr:uid="{00000000-0005-0000-0000-000036000000}"/>
    <cellStyle name="Note 10" xfId="55" xr:uid="{00000000-0005-0000-0000-000037000000}"/>
    <cellStyle name="Note 11" xfId="56" xr:uid="{00000000-0005-0000-0000-000038000000}"/>
    <cellStyle name="Note 12" xfId="57" xr:uid="{00000000-0005-0000-0000-000039000000}"/>
    <cellStyle name="Note 13" xfId="58" xr:uid="{00000000-0005-0000-0000-00003A000000}"/>
    <cellStyle name="Note 2" xfId="59" xr:uid="{00000000-0005-0000-0000-00003B000000}"/>
    <cellStyle name="Note 3" xfId="60" xr:uid="{00000000-0005-0000-0000-00003C000000}"/>
    <cellStyle name="Note 4" xfId="61" xr:uid="{00000000-0005-0000-0000-00003D000000}"/>
    <cellStyle name="Note 5" xfId="62" xr:uid="{00000000-0005-0000-0000-00003E000000}"/>
    <cellStyle name="Note 6" xfId="63" xr:uid="{00000000-0005-0000-0000-00003F000000}"/>
    <cellStyle name="Note 7" xfId="64" xr:uid="{00000000-0005-0000-0000-000040000000}"/>
    <cellStyle name="Note 8" xfId="65" xr:uid="{00000000-0005-0000-0000-000041000000}"/>
    <cellStyle name="Note 9" xfId="66" xr:uid="{00000000-0005-0000-0000-000042000000}"/>
    <cellStyle name="Output" xfId="67" builtinId="21" customBuiltin="1"/>
    <cellStyle name="Percent" xfId="68" builtinId="5"/>
    <cellStyle name="Title" xfId="69" builtinId="15" customBuiltin="1"/>
    <cellStyle name="Total" xfId="70" builtinId="25" customBuiltin="1"/>
    <cellStyle name="Warning Text" xfId="7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IV100"/>
  <sheetViews>
    <sheetView showGridLines="0" tabSelected="1" workbookViewId="0">
      <selection activeCell="B27" sqref="B27"/>
    </sheetView>
  </sheetViews>
  <sheetFormatPr defaultRowHeight="12.75"/>
  <cols>
    <col min="1" max="1" width="24.42578125" style="8" bestFit="1" customWidth="1"/>
    <col min="2" max="2" width="71.28515625" style="66" bestFit="1" customWidth="1"/>
    <col min="3" max="16384" width="9.140625" style="6"/>
  </cols>
  <sheetData>
    <row r="1" spans="1:256" ht="15.75">
      <c r="A1" s="677" t="s">
        <v>209</v>
      </c>
      <c r="B1" s="680"/>
    </row>
    <row r="2" spans="1:256" ht="15">
      <c r="A2" s="681" t="s">
        <v>307</v>
      </c>
      <c r="B2" s="682"/>
    </row>
    <row r="3" spans="1:256" ht="15">
      <c r="A3" s="678" t="s">
        <v>143</v>
      </c>
      <c r="B3" s="679"/>
    </row>
    <row r="4" spans="1:256" s="12" customFormat="1" ht="15.75">
      <c r="A4" s="685" t="s">
        <v>736</v>
      </c>
      <c r="B4" s="686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  <c r="BF4" s="677"/>
      <c r="BG4" s="677"/>
      <c r="BH4" s="677"/>
      <c r="BI4" s="677"/>
      <c r="BJ4" s="677"/>
      <c r="BK4" s="677"/>
      <c r="BL4" s="677"/>
      <c r="BM4" s="677"/>
      <c r="BN4" s="677"/>
      <c r="BO4" s="677"/>
      <c r="BP4" s="677"/>
      <c r="BQ4" s="677"/>
      <c r="BR4" s="677"/>
      <c r="BS4" s="677"/>
      <c r="BT4" s="677"/>
      <c r="BU4" s="677"/>
      <c r="BV4" s="677"/>
      <c r="BW4" s="677"/>
      <c r="BX4" s="677"/>
      <c r="BY4" s="677"/>
      <c r="BZ4" s="677"/>
      <c r="CA4" s="677"/>
      <c r="CB4" s="677"/>
      <c r="CC4" s="677"/>
      <c r="CD4" s="677"/>
      <c r="CE4" s="677"/>
      <c r="CF4" s="677"/>
      <c r="CG4" s="677"/>
      <c r="CH4" s="677"/>
      <c r="CI4" s="677"/>
      <c r="CJ4" s="677"/>
      <c r="CK4" s="677"/>
      <c r="CL4" s="677"/>
      <c r="CM4" s="677"/>
      <c r="CN4" s="677"/>
      <c r="CO4" s="677"/>
      <c r="CP4" s="677"/>
      <c r="CQ4" s="677"/>
      <c r="CR4" s="677"/>
      <c r="CS4" s="677"/>
      <c r="CT4" s="677"/>
      <c r="CU4" s="677"/>
      <c r="CV4" s="677"/>
      <c r="CW4" s="677"/>
      <c r="CX4" s="677"/>
      <c r="CY4" s="677"/>
      <c r="CZ4" s="677"/>
      <c r="DA4" s="677"/>
      <c r="DB4" s="677"/>
      <c r="DC4" s="677"/>
      <c r="DD4" s="677"/>
      <c r="DE4" s="677"/>
      <c r="DF4" s="677"/>
      <c r="DG4" s="677"/>
      <c r="DH4" s="677"/>
      <c r="DI4" s="677"/>
      <c r="DJ4" s="677"/>
      <c r="DK4" s="677"/>
      <c r="DL4" s="677"/>
      <c r="DM4" s="677"/>
      <c r="DN4" s="677"/>
      <c r="DO4" s="677"/>
      <c r="DP4" s="677"/>
      <c r="DQ4" s="677"/>
      <c r="DR4" s="677"/>
      <c r="DS4" s="677"/>
      <c r="DT4" s="677"/>
      <c r="DU4" s="677"/>
      <c r="DV4" s="677"/>
      <c r="DW4" s="677"/>
      <c r="DX4" s="677"/>
      <c r="DY4" s="677"/>
      <c r="DZ4" s="677"/>
      <c r="EA4" s="677"/>
      <c r="EB4" s="677"/>
      <c r="EC4" s="677"/>
      <c r="ED4" s="677"/>
      <c r="EE4" s="677"/>
      <c r="EF4" s="677"/>
      <c r="EG4" s="677"/>
      <c r="EH4" s="677"/>
      <c r="EI4" s="677"/>
      <c r="EJ4" s="677"/>
      <c r="EK4" s="677"/>
      <c r="EL4" s="677"/>
      <c r="EM4" s="677"/>
      <c r="EN4" s="677"/>
      <c r="EO4" s="677"/>
      <c r="EP4" s="677"/>
      <c r="EQ4" s="677"/>
      <c r="ER4" s="677"/>
      <c r="ES4" s="677"/>
      <c r="ET4" s="677"/>
      <c r="EU4" s="677"/>
      <c r="EV4" s="677"/>
      <c r="EW4" s="677"/>
      <c r="EX4" s="677"/>
      <c r="EY4" s="677"/>
      <c r="EZ4" s="677"/>
      <c r="FA4" s="677"/>
      <c r="FB4" s="677"/>
      <c r="FC4" s="677"/>
      <c r="FD4" s="677"/>
      <c r="FE4" s="677"/>
      <c r="FF4" s="677"/>
      <c r="FG4" s="677"/>
      <c r="FH4" s="677"/>
      <c r="FI4" s="677"/>
      <c r="FJ4" s="677"/>
      <c r="FK4" s="677"/>
      <c r="FL4" s="677"/>
      <c r="FM4" s="677"/>
      <c r="FN4" s="677"/>
      <c r="FO4" s="677"/>
      <c r="FP4" s="677"/>
      <c r="FQ4" s="677"/>
      <c r="FR4" s="677"/>
      <c r="FS4" s="677"/>
      <c r="FT4" s="677"/>
      <c r="FU4" s="677"/>
      <c r="FV4" s="677"/>
      <c r="FW4" s="677"/>
      <c r="FX4" s="677"/>
      <c r="FY4" s="677"/>
      <c r="FZ4" s="677"/>
      <c r="GA4" s="677"/>
      <c r="GB4" s="677"/>
      <c r="GC4" s="677"/>
      <c r="GD4" s="677"/>
      <c r="GE4" s="677"/>
      <c r="GF4" s="677"/>
      <c r="GG4" s="677"/>
      <c r="GH4" s="677"/>
      <c r="GI4" s="677"/>
      <c r="GJ4" s="677"/>
      <c r="GK4" s="677"/>
      <c r="GL4" s="677"/>
      <c r="GM4" s="677"/>
      <c r="GN4" s="677"/>
      <c r="GO4" s="677"/>
      <c r="GP4" s="677"/>
      <c r="GQ4" s="677"/>
      <c r="GR4" s="677"/>
      <c r="GS4" s="677"/>
      <c r="GT4" s="677"/>
      <c r="GU4" s="677"/>
      <c r="GV4" s="677"/>
      <c r="GW4" s="677"/>
      <c r="GX4" s="677"/>
      <c r="GY4" s="677"/>
      <c r="GZ4" s="677"/>
      <c r="HA4" s="677"/>
      <c r="HB4" s="677"/>
      <c r="HC4" s="677"/>
      <c r="HD4" s="677"/>
      <c r="HE4" s="677"/>
      <c r="HF4" s="677"/>
      <c r="HG4" s="677"/>
      <c r="HH4" s="677"/>
      <c r="HI4" s="677"/>
      <c r="HJ4" s="677"/>
      <c r="HK4" s="677"/>
      <c r="HL4" s="677"/>
      <c r="HM4" s="677"/>
      <c r="HN4" s="677"/>
      <c r="HO4" s="677"/>
      <c r="HP4" s="677"/>
      <c r="HQ4" s="677"/>
      <c r="HR4" s="677"/>
      <c r="HS4" s="677"/>
      <c r="HT4" s="677"/>
      <c r="HU4" s="677"/>
      <c r="HV4" s="677"/>
      <c r="HW4" s="677"/>
      <c r="HX4" s="677"/>
      <c r="HY4" s="677"/>
      <c r="HZ4" s="677"/>
      <c r="IA4" s="677"/>
      <c r="IB4" s="677"/>
      <c r="IC4" s="677"/>
      <c r="ID4" s="677"/>
      <c r="IE4" s="677"/>
      <c r="IF4" s="677"/>
      <c r="IG4" s="677"/>
      <c r="IH4" s="677"/>
      <c r="II4" s="677"/>
      <c r="IJ4" s="677"/>
      <c r="IK4" s="677"/>
      <c r="IL4" s="677"/>
      <c r="IM4" s="677"/>
      <c r="IN4" s="677"/>
      <c r="IO4" s="677"/>
      <c r="IP4" s="677"/>
      <c r="IQ4" s="677"/>
      <c r="IR4" s="677"/>
      <c r="IS4" s="677"/>
      <c r="IT4" s="677"/>
      <c r="IU4" s="677"/>
      <c r="IV4" s="677"/>
    </row>
    <row r="5" spans="1:256" s="12" customFormat="1" ht="15.75"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677"/>
      <c r="AF5" s="677"/>
      <c r="AG5" s="677"/>
      <c r="AH5" s="677"/>
      <c r="AI5" s="677"/>
      <c r="AJ5" s="677"/>
      <c r="AK5" s="677"/>
      <c r="AL5" s="677"/>
      <c r="AM5" s="677"/>
      <c r="AN5" s="677"/>
      <c r="AO5" s="677"/>
      <c r="AP5" s="677"/>
      <c r="AQ5" s="677"/>
      <c r="AR5" s="677"/>
      <c r="AS5" s="677"/>
      <c r="AT5" s="677"/>
      <c r="AU5" s="677"/>
      <c r="AV5" s="677"/>
      <c r="AW5" s="677"/>
      <c r="AX5" s="677"/>
      <c r="AY5" s="677"/>
      <c r="AZ5" s="677"/>
      <c r="BA5" s="677"/>
      <c r="BB5" s="677"/>
      <c r="BC5" s="677"/>
      <c r="BD5" s="677"/>
      <c r="BE5" s="677"/>
      <c r="BF5" s="677"/>
      <c r="BG5" s="677"/>
      <c r="BH5" s="677"/>
      <c r="BI5" s="677"/>
      <c r="BJ5" s="677"/>
      <c r="BK5" s="677"/>
      <c r="BL5" s="677"/>
      <c r="BM5" s="677"/>
      <c r="BN5" s="677"/>
      <c r="BO5" s="677"/>
      <c r="BP5" s="677"/>
      <c r="BQ5" s="677"/>
      <c r="BR5" s="677"/>
      <c r="BS5" s="677"/>
      <c r="BT5" s="677"/>
      <c r="BU5" s="677"/>
      <c r="BV5" s="677"/>
      <c r="BW5" s="677"/>
      <c r="BX5" s="677"/>
      <c r="BY5" s="677"/>
      <c r="BZ5" s="677"/>
      <c r="CA5" s="677"/>
      <c r="CB5" s="677"/>
      <c r="CC5" s="677"/>
      <c r="CD5" s="677"/>
      <c r="CE5" s="677"/>
      <c r="CF5" s="677"/>
      <c r="CG5" s="677"/>
      <c r="CH5" s="677"/>
      <c r="CI5" s="677"/>
      <c r="CJ5" s="677"/>
      <c r="CK5" s="677"/>
      <c r="CL5" s="677"/>
      <c r="CM5" s="677"/>
      <c r="CN5" s="677"/>
      <c r="CO5" s="677"/>
      <c r="CP5" s="677"/>
      <c r="CQ5" s="677"/>
      <c r="CR5" s="677"/>
      <c r="CS5" s="677"/>
      <c r="CT5" s="677"/>
      <c r="CU5" s="677"/>
      <c r="CV5" s="677"/>
      <c r="CW5" s="677"/>
      <c r="CX5" s="677"/>
      <c r="CY5" s="677"/>
      <c r="CZ5" s="677"/>
      <c r="DA5" s="677"/>
      <c r="DB5" s="677"/>
      <c r="DC5" s="677"/>
      <c r="DD5" s="677"/>
      <c r="DE5" s="677"/>
      <c r="DF5" s="677"/>
      <c r="DG5" s="677"/>
      <c r="DH5" s="677"/>
      <c r="DI5" s="677"/>
      <c r="DJ5" s="677"/>
      <c r="DK5" s="677"/>
      <c r="DL5" s="677"/>
      <c r="DM5" s="677"/>
      <c r="DN5" s="677"/>
      <c r="DO5" s="677"/>
      <c r="DP5" s="677"/>
      <c r="DQ5" s="677"/>
      <c r="DR5" s="677"/>
      <c r="DS5" s="677"/>
      <c r="DT5" s="677"/>
      <c r="DU5" s="677"/>
      <c r="DV5" s="677"/>
      <c r="DW5" s="677"/>
      <c r="DX5" s="677"/>
      <c r="DY5" s="677"/>
      <c r="DZ5" s="677"/>
      <c r="EA5" s="677"/>
      <c r="EB5" s="677"/>
      <c r="EC5" s="677"/>
      <c r="ED5" s="677"/>
      <c r="EE5" s="677"/>
      <c r="EF5" s="677"/>
      <c r="EG5" s="677"/>
      <c r="EH5" s="677"/>
      <c r="EI5" s="677"/>
      <c r="EJ5" s="677"/>
      <c r="EK5" s="677"/>
      <c r="EL5" s="677"/>
      <c r="EM5" s="677"/>
      <c r="EN5" s="677"/>
      <c r="EO5" s="677"/>
      <c r="EP5" s="677"/>
      <c r="EQ5" s="677"/>
      <c r="ER5" s="677"/>
      <c r="ES5" s="677"/>
      <c r="ET5" s="677"/>
      <c r="EU5" s="677"/>
      <c r="EV5" s="677"/>
      <c r="EW5" s="677"/>
      <c r="EX5" s="677"/>
      <c r="EY5" s="677"/>
      <c r="EZ5" s="677"/>
      <c r="FA5" s="677"/>
      <c r="FB5" s="677"/>
      <c r="FC5" s="677"/>
      <c r="FD5" s="677"/>
      <c r="FE5" s="677"/>
      <c r="FF5" s="677"/>
      <c r="FG5" s="677"/>
      <c r="FH5" s="677"/>
      <c r="FI5" s="677"/>
      <c r="FJ5" s="677"/>
      <c r="FK5" s="677"/>
      <c r="FL5" s="677"/>
      <c r="FM5" s="677"/>
      <c r="FN5" s="677"/>
      <c r="FO5" s="677"/>
      <c r="FP5" s="677"/>
      <c r="FQ5" s="677"/>
      <c r="FR5" s="677"/>
      <c r="FS5" s="677"/>
      <c r="FT5" s="677"/>
      <c r="FU5" s="677"/>
      <c r="FV5" s="677"/>
      <c r="FW5" s="677"/>
      <c r="FX5" s="677"/>
      <c r="FY5" s="677"/>
      <c r="FZ5" s="677"/>
      <c r="GA5" s="677"/>
      <c r="GB5" s="677"/>
      <c r="GC5" s="677"/>
      <c r="GD5" s="677"/>
      <c r="GE5" s="677"/>
      <c r="GF5" s="677"/>
      <c r="GG5" s="677"/>
      <c r="GH5" s="677"/>
      <c r="GI5" s="677"/>
      <c r="GJ5" s="677"/>
      <c r="GK5" s="677"/>
      <c r="GL5" s="677"/>
      <c r="GM5" s="677"/>
      <c r="GN5" s="677"/>
      <c r="GO5" s="677"/>
      <c r="GP5" s="677"/>
      <c r="GQ5" s="677"/>
      <c r="GR5" s="677"/>
      <c r="GS5" s="677"/>
      <c r="GT5" s="677"/>
      <c r="GU5" s="677"/>
      <c r="GV5" s="677"/>
      <c r="GW5" s="677"/>
      <c r="GX5" s="677"/>
      <c r="GY5" s="677"/>
      <c r="GZ5" s="677"/>
      <c r="HA5" s="677"/>
      <c r="HB5" s="677"/>
      <c r="HC5" s="677"/>
      <c r="HD5" s="677"/>
      <c r="HE5" s="677"/>
      <c r="HF5" s="677"/>
      <c r="HG5" s="677"/>
      <c r="HH5" s="677"/>
      <c r="HI5" s="677"/>
      <c r="HJ5" s="677"/>
      <c r="HK5" s="677"/>
      <c r="HL5" s="677"/>
      <c r="HM5" s="677"/>
      <c r="HN5" s="677"/>
      <c r="HO5" s="677"/>
      <c r="HP5" s="677"/>
      <c r="HQ5" s="677"/>
      <c r="HR5" s="677"/>
      <c r="HS5" s="677"/>
      <c r="HT5" s="677"/>
      <c r="HU5" s="677"/>
      <c r="HV5" s="677"/>
      <c r="HW5" s="677"/>
      <c r="HX5" s="677"/>
      <c r="HY5" s="677"/>
      <c r="HZ5" s="677"/>
      <c r="IA5" s="677"/>
      <c r="IB5" s="677"/>
      <c r="IC5" s="677"/>
      <c r="ID5" s="677"/>
      <c r="IE5" s="677"/>
      <c r="IF5" s="677"/>
      <c r="IG5" s="677"/>
      <c r="IH5" s="677"/>
      <c r="II5" s="677"/>
      <c r="IJ5" s="677"/>
      <c r="IK5" s="677"/>
      <c r="IL5" s="677"/>
      <c r="IM5" s="677"/>
      <c r="IN5" s="677"/>
      <c r="IO5" s="677"/>
      <c r="IP5" s="677"/>
      <c r="IQ5" s="677"/>
      <c r="IR5" s="677"/>
      <c r="IS5" s="677"/>
      <c r="IT5" s="677"/>
      <c r="IU5" s="677"/>
      <c r="IV5" s="677"/>
    </row>
    <row r="6" spans="1:256" s="12" customFormat="1">
      <c r="B6" s="65"/>
    </row>
    <row r="7" spans="1:256" s="68" customFormat="1" thickBot="1">
      <c r="A7" s="67"/>
      <c r="B7" s="420"/>
    </row>
    <row r="8" spans="1:256" ht="15.75" thickBot="1">
      <c r="A8" s="292" t="s">
        <v>303</v>
      </c>
      <c r="B8" s="274" t="s">
        <v>304</v>
      </c>
    </row>
    <row r="9" spans="1:256" ht="15.75" thickBot="1">
      <c r="A9" s="293" t="s">
        <v>145</v>
      </c>
      <c r="B9" s="116" t="s">
        <v>468</v>
      </c>
    </row>
    <row r="10" spans="1:256" ht="12.75" customHeight="1">
      <c r="A10" s="59"/>
      <c r="B10" s="115" t="s">
        <v>469</v>
      </c>
      <c r="C10" s="58"/>
      <c r="D10" s="58"/>
    </row>
    <row r="11" spans="1:256">
      <c r="A11" s="683" t="s">
        <v>143</v>
      </c>
      <c r="B11" s="80" t="s">
        <v>417</v>
      </c>
      <c r="C11" s="58"/>
      <c r="D11" s="58"/>
    </row>
    <row r="12" spans="1:256">
      <c r="A12" s="683"/>
      <c r="B12" s="80" t="s">
        <v>418</v>
      </c>
    </row>
    <row r="13" spans="1:256">
      <c r="A13" s="683"/>
      <c r="B13" s="79" t="s">
        <v>211</v>
      </c>
      <c r="C13" s="58"/>
    </row>
    <row r="14" spans="1:256">
      <c r="A14" s="683"/>
      <c r="B14" s="79" t="s">
        <v>319</v>
      </c>
      <c r="C14" s="58"/>
    </row>
    <row r="15" spans="1:256">
      <c r="A15" s="683"/>
      <c r="B15" s="80" t="s">
        <v>419</v>
      </c>
      <c r="C15" s="58"/>
    </row>
    <row r="16" spans="1:256">
      <c r="A16" s="683"/>
      <c r="B16" s="80" t="s">
        <v>337</v>
      </c>
    </row>
    <row r="17" spans="1:3">
      <c r="A17" s="683"/>
      <c r="B17" s="80" t="s">
        <v>447</v>
      </c>
    </row>
    <row r="18" spans="1:3">
      <c r="A18" s="683"/>
      <c r="B18" s="79" t="s">
        <v>328</v>
      </c>
    </row>
    <row r="19" spans="1:3">
      <c r="A19" s="683"/>
      <c r="B19" s="80" t="s">
        <v>336</v>
      </c>
    </row>
    <row r="20" spans="1:3">
      <c r="A20" s="683"/>
      <c r="B20" s="80" t="s">
        <v>335</v>
      </c>
    </row>
    <row r="21" spans="1:3">
      <c r="A21" s="683"/>
      <c r="B21" s="80" t="s">
        <v>346</v>
      </c>
    </row>
    <row r="22" spans="1:3">
      <c r="A22" s="683"/>
      <c r="B22" s="80" t="s">
        <v>342</v>
      </c>
    </row>
    <row r="23" spans="1:3">
      <c r="A23" s="683"/>
      <c r="B23" s="80" t="s">
        <v>208</v>
      </c>
    </row>
    <row r="24" spans="1:3">
      <c r="A24" s="683"/>
      <c r="B24" s="80" t="s">
        <v>387</v>
      </c>
    </row>
    <row r="25" spans="1:3">
      <c r="A25" s="683"/>
      <c r="B25" s="80" t="s">
        <v>341</v>
      </c>
    </row>
    <row r="26" spans="1:3">
      <c r="A26" s="683"/>
      <c r="B26" s="80" t="s">
        <v>388</v>
      </c>
    </row>
    <row r="27" spans="1:3" ht="13.5" thickBot="1">
      <c r="A27" s="683"/>
      <c r="B27" s="80" t="s">
        <v>433</v>
      </c>
    </row>
    <row r="28" spans="1:3">
      <c r="A28" s="683"/>
      <c r="B28" s="78" t="s">
        <v>437</v>
      </c>
      <c r="C28" s="58"/>
    </row>
    <row r="29" spans="1:3">
      <c r="A29" s="683"/>
      <c r="B29" s="79" t="s">
        <v>372</v>
      </c>
      <c r="C29" s="77"/>
    </row>
    <row r="30" spans="1:3">
      <c r="A30" s="683"/>
      <c r="B30" s="79" t="s">
        <v>140</v>
      </c>
      <c r="C30" s="77"/>
    </row>
    <row r="31" spans="1:3">
      <c r="A31" s="683"/>
      <c r="B31" s="79" t="s">
        <v>448</v>
      </c>
      <c r="C31" s="58"/>
    </row>
    <row r="32" spans="1:3">
      <c r="A32" s="683"/>
      <c r="B32" s="80" t="s">
        <v>146</v>
      </c>
      <c r="C32" s="58"/>
    </row>
    <row r="33" spans="1:5">
      <c r="A33" s="683"/>
      <c r="B33" s="674" t="s">
        <v>416</v>
      </c>
      <c r="E33" s="150"/>
    </row>
    <row r="34" spans="1:5">
      <c r="A34" s="683"/>
      <c r="B34" s="674" t="s">
        <v>432</v>
      </c>
    </row>
    <row r="35" spans="1:5">
      <c r="A35" s="683"/>
      <c r="B35" s="674" t="s">
        <v>144</v>
      </c>
    </row>
    <row r="36" spans="1:5">
      <c r="A36" s="683"/>
      <c r="B36" s="675" t="s">
        <v>538</v>
      </c>
    </row>
    <row r="37" spans="1:5" ht="13.5" thickBot="1">
      <c r="A37" s="684"/>
      <c r="B37" s="676" t="s">
        <v>356</v>
      </c>
    </row>
    <row r="38" spans="1:5" ht="12.75" customHeight="1" thickBot="1">
      <c r="A38" s="60"/>
      <c r="B38" s="73" t="s">
        <v>10</v>
      </c>
    </row>
    <row r="40" spans="1:5" ht="12.75" customHeight="1"/>
    <row r="41" spans="1:5" ht="12.75" customHeight="1"/>
    <row r="42" spans="1:5" ht="12.75" customHeight="1"/>
    <row r="43" spans="1:5" ht="12.75" customHeight="1"/>
    <row r="44" spans="1:5" ht="12.75" customHeight="1"/>
    <row r="45" spans="1:5" ht="12.75" customHeight="1"/>
    <row r="46" spans="1:5" ht="12.75" customHeight="1"/>
    <row r="47" spans="1:5" ht="12.75" customHeight="1"/>
    <row r="48" spans="1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59">
    <mergeCell ref="A3:B3"/>
    <mergeCell ref="A1:B1"/>
    <mergeCell ref="A2:B2"/>
    <mergeCell ref="E4:F4"/>
    <mergeCell ref="G4:H4"/>
    <mergeCell ref="I4:J4"/>
    <mergeCell ref="K4:L4"/>
    <mergeCell ref="A11:A37"/>
    <mergeCell ref="A4:B4"/>
    <mergeCell ref="C4:D4"/>
    <mergeCell ref="U4:V4"/>
    <mergeCell ref="W4:X4"/>
    <mergeCell ref="Y4:Z4"/>
    <mergeCell ref="AA4:AB4"/>
    <mergeCell ref="M4:N4"/>
    <mergeCell ref="O4:P4"/>
    <mergeCell ref="Q4:R4"/>
    <mergeCell ref="S4:T4"/>
    <mergeCell ref="AK4:AL4"/>
    <mergeCell ref="AM4:AN4"/>
    <mergeCell ref="AO4:AP4"/>
    <mergeCell ref="AQ4:AR4"/>
    <mergeCell ref="AC4:AD4"/>
    <mergeCell ref="AE4:AF4"/>
    <mergeCell ref="AG4:AH4"/>
    <mergeCell ref="AI4:AJ4"/>
    <mergeCell ref="BA4:BB4"/>
    <mergeCell ref="BC4:BD4"/>
    <mergeCell ref="BE4:BF4"/>
    <mergeCell ref="BG4:BH4"/>
    <mergeCell ref="AS4:AT4"/>
    <mergeCell ref="AU4:AV4"/>
    <mergeCell ref="AW4:AX4"/>
    <mergeCell ref="AY4:AZ4"/>
    <mergeCell ref="BQ4:BR4"/>
    <mergeCell ref="BS4:BT4"/>
    <mergeCell ref="BU4:BV4"/>
    <mergeCell ref="BW4:BX4"/>
    <mergeCell ref="BI4:BJ4"/>
    <mergeCell ref="BK4:BL4"/>
    <mergeCell ref="BM4:BN4"/>
    <mergeCell ref="BO4:BP4"/>
    <mergeCell ref="CG4:CH4"/>
    <mergeCell ref="CI4:CJ4"/>
    <mergeCell ref="CK4:CL4"/>
    <mergeCell ref="CM4:CN4"/>
    <mergeCell ref="BY4:BZ4"/>
    <mergeCell ref="CA4:CB4"/>
    <mergeCell ref="CC4:CD4"/>
    <mergeCell ref="CE4:CF4"/>
    <mergeCell ref="CW4:CX4"/>
    <mergeCell ref="CY4:CZ4"/>
    <mergeCell ref="DA4:DB4"/>
    <mergeCell ref="DC4:DD4"/>
    <mergeCell ref="CO4:CP4"/>
    <mergeCell ref="CQ4:CR4"/>
    <mergeCell ref="CS4:CT4"/>
    <mergeCell ref="CU4:CV4"/>
    <mergeCell ref="DM4:DN4"/>
    <mergeCell ref="DO4:DP4"/>
    <mergeCell ref="DQ4:DR4"/>
    <mergeCell ref="DS4:DT4"/>
    <mergeCell ref="DE4:DF4"/>
    <mergeCell ref="DG4:DH4"/>
    <mergeCell ref="DI4:DJ4"/>
    <mergeCell ref="DK4:DL4"/>
    <mergeCell ref="EC4:ED4"/>
    <mergeCell ref="EE4:EF4"/>
    <mergeCell ref="EG4:EH4"/>
    <mergeCell ref="EI4:EJ4"/>
    <mergeCell ref="DU4:DV4"/>
    <mergeCell ref="DW4:DX4"/>
    <mergeCell ref="DY4:DZ4"/>
    <mergeCell ref="EA4:EB4"/>
    <mergeCell ref="ES4:ET4"/>
    <mergeCell ref="EU4:EV4"/>
    <mergeCell ref="EW4:EX4"/>
    <mergeCell ref="EY4:EZ4"/>
    <mergeCell ref="EK4:EL4"/>
    <mergeCell ref="EM4:EN4"/>
    <mergeCell ref="EO4:EP4"/>
    <mergeCell ref="EQ4:ER4"/>
    <mergeCell ref="FI4:FJ4"/>
    <mergeCell ref="FK4:FL4"/>
    <mergeCell ref="FM4:FN4"/>
    <mergeCell ref="FO4:FP4"/>
    <mergeCell ref="FA4:FB4"/>
    <mergeCell ref="FC4:FD4"/>
    <mergeCell ref="FE4:FF4"/>
    <mergeCell ref="FG4:FH4"/>
    <mergeCell ref="FY4:FZ4"/>
    <mergeCell ref="GA4:GB4"/>
    <mergeCell ref="GC4:GD4"/>
    <mergeCell ref="GE4:GF4"/>
    <mergeCell ref="FQ4:FR4"/>
    <mergeCell ref="FS4:FT4"/>
    <mergeCell ref="FU4:FV4"/>
    <mergeCell ref="FW4:FX4"/>
    <mergeCell ref="GO4:GP4"/>
    <mergeCell ref="GQ4:GR4"/>
    <mergeCell ref="GS4:GT4"/>
    <mergeCell ref="GU4:GV4"/>
    <mergeCell ref="GG4:GH4"/>
    <mergeCell ref="GI4:GJ4"/>
    <mergeCell ref="GK4:GL4"/>
    <mergeCell ref="GM4:GN4"/>
    <mergeCell ref="HE4:HF4"/>
    <mergeCell ref="HG4:HH4"/>
    <mergeCell ref="HI4:HJ4"/>
    <mergeCell ref="HK4:HL4"/>
    <mergeCell ref="GW4:GX4"/>
    <mergeCell ref="GY4:GZ4"/>
    <mergeCell ref="HA4:HB4"/>
    <mergeCell ref="HC4:HD4"/>
    <mergeCell ref="HU4:HV4"/>
    <mergeCell ref="HW4:HX4"/>
    <mergeCell ref="HY4:HZ4"/>
    <mergeCell ref="IA4:IB4"/>
    <mergeCell ref="HM4:HN4"/>
    <mergeCell ref="HO4:HP4"/>
    <mergeCell ref="HQ4:HR4"/>
    <mergeCell ref="HS4:HT4"/>
    <mergeCell ref="IK4:IL4"/>
    <mergeCell ref="IM4:IN4"/>
    <mergeCell ref="IO4:IP4"/>
    <mergeCell ref="IQ4:IR4"/>
    <mergeCell ref="IC4:ID4"/>
    <mergeCell ref="IE4:IF4"/>
    <mergeCell ref="IG4:IH4"/>
    <mergeCell ref="II4:IJ4"/>
    <mergeCell ref="IS4:IT4"/>
    <mergeCell ref="IU4:IV4"/>
    <mergeCell ref="C5:D5"/>
    <mergeCell ref="E5:F5"/>
    <mergeCell ref="G5:H5"/>
    <mergeCell ref="I5:J5"/>
    <mergeCell ref="K5:L5"/>
    <mergeCell ref="M5:N5"/>
    <mergeCell ref="O5:P5"/>
    <mergeCell ref="Y5:Z5"/>
    <mergeCell ref="AA5:AB5"/>
    <mergeCell ref="AC5:AD5"/>
    <mergeCell ref="AE5:AF5"/>
    <mergeCell ref="Q5:R5"/>
    <mergeCell ref="S5:T5"/>
    <mergeCell ref="U5:V5"/>
    <mergeCell ref="W5:X5"/>
    <mergeCell ref="AO5:AP5"/>
    <mergeCell ref="AQ5:AR5"/>
    <mergeCell ref="AS5:AT5"/>
    <mergeCell ref="AU5:AV5"/>
    <mergeCell ref="AG5:AH5"/>
    <mergeCell ref="AI5:AJ5"/>
    <mergeCell ref="AK5:AL5"/>
    <mergeCell ref="AM5:AN5"/>
    <mergeCell ref="BE5:BF5"/>
    <mergeCell ref="BG5:BH5"/>
    <mergeCell ref="BI5:BJ5"/>
    <mergeCell ref="BK5:BL5"/>
    <mergeCell ref="AW5:AX5"/>
    <mergeCell ref="AY5:AZ5"/>
    <mergeCell ref="BA5:BB5"/>
    <mergeCell ref="BC5:BD5"/>
    <mergeCell ref="BU5:BV5"/>
    <mergeCell ref="BW5:BX5"/>
    <mergeCell ref="BY5:BZ5"/>
    <mergeCell ref="CA5:CB5"/>
    <mergeCell ref="BM5:BN5"/>
    <mergeCell ref="BO5:BP5"/>
    <mergeCell ref="BQ5:BR5"/>
    <mergeCell ref="BS5:BT5"/>
    <mergeCell ref="CK5:CL5"/>
    <mergeCell ref="CM5:CN5"/>
    <mergeCell ref="CO5:CP5"/>
    <mergeCell ref="CQ5:CR5"/>
    <mergeCell ref="CC5:CD5"/>
    <mergeCell ref="CE5:CF5"/>
    <mergeCell ref="CG5:CH5"/>
    <mergeCell ref="CI5:CJ5"/>
    <mergeCell ref="DA5:DB5"/>
    <mergeCell ref="DC5:DD5"/>
    <mergeCell ref="DE5:DF5"/>
    <mergeCell ref="DG5:DH5"/>
    <mergeCell ref="CS5:CT5"/>
    <mergeCell ref="CU5:CV5"/>
    <mergeCell ref="CW5:CX5"/>
    <mergeCell ref="CY5:CZ5"/>
    <mergeCell ref="DQ5:DR5"/>
    <mergeCell ref="DS5:DT5"/>
    <mergeCell ref="DU5:DV5"/>
    <mergeCell ref="DW5:DX5"/>
    <mergeCell ref="DI5:DJ5"/>
    <mergeCell ref="DK5:DL5"/>
    <mergeCell ref="DM5:DN5"/>
    <mergeCell ref="DO5:DP5"/>
    <mergeCell ref="EG5:EH5"/>
    <mergeCell ref="EI5:EJ5"/>
    <mergeCell ref="EK5:EL5"/>
    <mergeCell ref="EM5:EN5"/>
    <mergeCell ref="DY5:DZ5"/>
    <mergeCell ref="EA5:EB5"/>
    <mergeCell ref="EC5:ED5"/>
    <mergeCell ref="EE5:EF5"/>
    <mergeCell ref="EW5:EX5"/>
    <mergeCell ref="EY5:EZ5"/>
    <mergeCell ref="FA5:FB5"/>
    <mergeCell ref="FC5:FD5"/>
    <mergeCell ref="EO5:EP5"/>
    <mergeCell ref="EQ5:ER5"/>
    <mergeCell ref="ES5:ET5"/>
    <mergeCell ref="EU5:EV5"/>
    <mergeCell ref="FM5:FN5"/>
    <mergeCell ref="FO5:FP5"/>
    <mergeCell ref="FQ5:FR5"/>
    <mergeCell ref="FS5:FT5"/>
    <mergeCell ref="FE5:FF5"/>
    <mergeCell ref="FG5:FH5"/>
    <mergeCell ref="FI5:FJ5"/>
    <mergeCell ref="FK5:FL5"/>
    <mergeCell ref="GC5:GD5"/>
    <mergeCell ref="GE5:GF5"/>
    <mergeCell ref="GG5:GH5"/>
    <mergeCell ref="GI5:GJ5"/>
    <mergeCell ref="FU5:FV5"/>
    <mergeCell ref="FW5:FX5"/>
    <mergeCell ref="FY5:FZ5"/>
    <mergeCell ref="GA5:GB5"/>
    <mergeCell ref="GS5:GT5"/>
    <mergeCell ref="GU5:GV5"/>
    <mergeCell ref="GW5:GX5"/>
    <mergeCell ref="HQ5:HR5"/>
    <mergeCell ref="HS5:HT5"/>
    <mergeCell ref="HU5:HV5"/>
    <mergeCell ref="HW5:HX5"/>
    <mergeCell ref="IO5:IP5"/>
    <mergeCell ref="GY5:GZ5"/>
    <mergeCell ref="GK5:GL5"/>
    <mergeCell ref="GM5:GN5"/>
    <mergeCell ref="GO5:GP5"/>
    <mergeCell ref="GQ5:GR5"/>
    <mergeCell ref="HI5:HJ5"/>
    <mergeCell ref="HK5:HL5"/>
    <mergeCell ref="HM5:HN5"/>
    <mergeCell ref="HO5:HP5"/>
    <mergeCell ref="HA5:HB5"/>
    <mergeCell ref="HC5:HD5"/>
    <mergeCell ref="HE5:HF5"/>
    <mergeCell ref="HG5:HH5"/>
    <mergeCell ref="IQ5:IR5"/>
    <mergeCell ref="IS5:IT5"/>
    <mergeCell ref="IU5:IV5"/>
    <mergeCell ref="IG5:IH5"/>
    <mergeCell ref="II5:IJ5"/>
    <mergeCell ref="IK5:IL5"/>
    <mergeCell ref="IM5:IN5"/>
    <mergeCell ref="HY5:HZ5"/>
    <mergeCell ref="IA5:IB5"/>
    <mergeCell ref="IC5:ID5"/>
    <mergeCell ref="IE5:IF5"/>
  </mergeCells>
  <phoneticPr fontId="2" type="noConversion"/>
  <hyperlinks>
    <hyperlink ref="B9" location="'All lst Timers'!A1" display="Headcount Enrollment by Type of Registration and Residency" xr:uid="{00000000-0004-0000-0000-000000000000}"/>
    <hyperlink ref="B25" location="FTF_Race!A1" display="First-Time Freshmen by Race" xr:uid="{00000000-0004-0000-0000-000001000000}"/>
    <hyperlink ref="B22" location="FTF_States_Terr_Country!B9" display="Headcount by State/Territory/Country" xr:uid="{00000000-0004-0000-0000-000002000000}"/>
    <hyperlink ref="B26" location="'FTF_NR-Country'!B8" display="Headcount of International Students  by Country" xr:uid="{00000000-0004-0000-0000-000003000000}"/>
    <hyperlink ref="B30" location="FTF_ACT!A1" display="Average ACT Score and Number of Test Takers by Gender" xr:uid="{00000000-0004-0000-0000-000004000000}"/>
    <hyperlink ref="B31" location="FTF_ACT_Res!A1" display="Average ACT Score and Number of Test Takers by Residency for Fees" xr:uid="{00000000-0004-0000-0000-000005000000}"/>
    <hyperlink ref="B34" location="FTF_SAT_Res!A1" display="Number of SAT Test Takers and Average SAT by Residency for Fees" xr:uid="{00000000-0004-0000-0000-000006000000}"/>
    <hyperlink ref="B35" location="FTF_SAT_GENDER!A1" display="Number of SAT Test Takers and Average SAT Scores by Gender" xr:uid="{00000000-0004-0000-0000-000007000000}"/>
    <hyperlink ref="B23" location="FTF_County!B8" display="Headcount by County" xr:uid="{00000000-0004-0000-0000-000008000000}"/>
    <hyperlink ref="B19" location="'Major Count'!C9" display="Headcount by College/Major and Market" xr:uid="{00000000-0004-0000-0000-000009000000}"/>
    <hyperlink ref="B17" location="'Gender &amp; Market'!C9" display="Headcount by Market and Gender" xr:uid="{00000000-0004-0000-0000-00000A000000}"/>
    <hyperlink ref="B12" location="'FTF_% of UG'!A1" display="FTF as Percent of Total Undergraduates" xr:uid="{00000000-0004-0000-0000-00000B000000}"/>
    <hyperlink ref="B14" location="'Full-Time_FTF_College'!A1" display="Full-Time Freshmen by College" xr:uid="{00000000-0004-0000-0000-00000C000000}"/>
    <hyperlink ref="B11" location="Status_Gender!C8" display="Headcount Enrollment by Status and Gender" xr:uid="{00000000-0004-0000-0000-00000D000000}"/>
    <hyperlink ref="B18" location="'Primary Market'!A1" display="Headcount by Primary Market States" xr:uid="{00000000-0004-0000-0000-00000E000000}"/>
    <hyperlink ref="B20" location="'Top Ten WV Counties'!A8" display="Headcount by Top Ten WV Market Counties" xr:uid="{00000000-0004-0000-0000-00000F000000}"/>
    <hyperlink ref="B24" location="FTF_Res_States!B9" display="Headcount by Citizens/ Res Aliens, State and Territory" xr:uid="{00000000-0004-0000-0000-000010000000}"/>
    <hyperlink ref="B16" location="FTF_Cit_Col_Gend!C9" display="Headcount by College, Citizenship, and Gender" xr:uid="{00000000-0004-0000-0000-000011000000}"/>
    <hyperlink ref="B29" location="FTF_ACT_Comp!A1" display="Average ACT Composite Scores and Number of Test Takers " xr:uid="{00000000-0004-0000-0000-000012000000}"/>
    <hyperlink ref="B28" location="FTF_Profile!A1" display="Average High School GPA" xr:uid="{00000000-0004-0000-0000-000013000000}"/>
    <hyperlink ref="B33" location="'FTF_SAT Tot'!A1" display="SAT Total Scores" xr:uid="{00000000-0004-0000-0000-000014000000}"/>
    <hyperlink ref="B37" location="FTF_Reten!A1" display="Retention of First-Time Freshmen" xr:uid="{00000000-0004-0000-0000-000015000000}"/>
    <hyperlink ref="B13" location="'FTF College'!A1" display="Headcount by College" xr:uid="{00000000-0004-0000-0000-000016000000}"/>
    <hyperlink ref="B21" location="'FTF_US_Gend-State'!B9" display="Headcount by Citizens/Res Aliens, Gender, &amp; State/Territory" xr:uid="{00000000-0004-0000-0000-000017000000}"/>
    <hyperlink ref="B27" location="'Prev Yr HS Grad_Gender'!C8" display="Previous Year's High School Graduates by Gender" xr:uid="{00000000-0004-0000-0000-000018000000}"/>
    <hyperlink ref="B15" location="'IR Level &amp; Market'!C9" display="Headcount by IR level and Market" xr:uid="{00000000-0004-0000-0000-000019000000}"/>
    <hyperlink ref="B38" location="Definitions!A1" display="Definitions of Students by Type of Registration" xr:uid="{00000000-0004-0000-0000-00001A000000}"/>
    <hyperlink ref="B10" location="'Type of Res for Fees'!A1" display="Headcount by Type of Residency for Fees Purposes" xr:uid="{00000000-0004-0000-0000-00001B000000}"/>
    <hyperlink ref="B32" location="FTF_ACT_College!C8" display="ACT Score and Number of Test Takers by College" xr:uid="{00000000-0004-0000-0000-00001C000000}"/>
    <hyperlink ref="B36" location="FTF_SAT_College!B8" display="SAT Score and Number of Test Takers by College" xr:uid="{00000000-0004-0000-0000-00001D000000}"/>
  </hyperlinks>
  <printOptions horizontalCentered="1"/>
  <pageMargins left="0.6" right="0.5" top="0.61" bottom="0.6" header="0.53" footer="0.55000000000000004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Q56"/>
  <sheetViews>
    <sheetView workbookViewId="0"/>
  </sheetViews>
  <sheetFormatPr defaultRowHeight="12.75"/>
  <cols>
    <col min="1" max="1" width="11" style="108" customWidth="1"/>
    <col min="2" max="2" width="14.42578125" style="108" customWidth="1"/>
    <col min="3" max="3" width="10" style="109" customWidth="1"/>
    <col min="4" max="4" width="9.5703125" style="109" customWidth="1"/>
    <col min="5" max="7" width="8.42578125" style="109" customWidth="1"/>
    <col min="8" max="8" width="11.42578125" style="109" customWidth="1"/>
    <col min="9" max="12" width="8.42578125" style="109" customWidth="1"/>
    <col min="13" max="16384" width="9.140625" style="108"/>
  </cols>
  <sheetData>
    <row r="1" spans="1:14" ht="15.75">
      <c r="A1" s="91" t="s">
        <v>209</v>
      </c>
      <c r="K1" s="140" t="s">
        <v>390</v>
      </c>
    </row>
    <row r="2" spans="1:14" ht="15">
      <c r="A2" s="117" t="s">
        <v>307</v>
      </c>
    </row>
    <row r="3" spans="1:14">
      <c r="A3" s="122" t="s">
        <v>471</v>
      </c>
    </row>
    <row r="4" spans="1:14" s="123" customFormat="1">
      <c r="A4" s="122" t="s">
        <v>446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4" s="123" customFormat="1">
      <c r="A5" s="122" t="s">
        <v>739</v>
      </c>
      <c r="C5" s="139"/>
      <c r="D5" s="139"/>
      <c r="E5" s="139"/>
      <c r="F5" s="139"/>
      <c r="G5" s="139"/>
      <c r="H5" s="139"/>
      <c r="I5" s="139"/>
      <c r="J5" s="139"/>
      <c r="L5" s="108"/>
    </row>
    <row r="6" spans="1:14" ht="13.5" thickBot="1"/>
    <row r="7" spans="1:14">
      <c r="A7" s="729" t="s">
        <v>311</v>
      </c>
      <c r="B7" s="731" t="s">
        <v>283</v>
      </c>
      <c r="C7" s="731" t="s">
        <v>99</v>
      </c>
      <c r="D7" s="732"/>
      <c r="E7" s="732"/>
      <c r="F7" s="732"/>
      <c r="G7" s="732"/>
      <c r="H7" s="732"/>
      <c r="I7" s="733"/>
      <c r="J7" s="731" t="s">
        <v>445</v>
      </c>
      <c r="K7" s="731" t="s">
        <v>444</v>
      </c>
      <c r="L7" s="727" t="s">
        <v>306</v>
      </c>
    </row>
    <row r="8" spans="1:14" s="142" customFormat="1" ht="25.5">
      <c r="A8" s="730"/>
      <c r="B8" s="709"/>
      <c r="C8" s="701"/>
      <c r="D8" s="55" t="s">
        <v>74</v>
      </c>
      <c r="E8" s="55" t="s">
        <v>83</v>
      </c>
      <c r="F8" s="55" t="s">
        <v>85</v>
      </c>
      <c r="G8" s="55" t="s">
        <v>88</v>
      </c>
      <c r="H8" s="57" t="s">
        <v>90</v>
      </c>
      <c r="I8" s="55" t="s">
        <v>97</v>
      </c>
      <c r="J8" s="709"/>
      <c r="K8" s="701"/>
      <c r="L8" s="728"/>
      <c r="M8" s="141"/>
      <c r="N8" s="141"/>
    </row>
    <row r="9" spans="1:14" s="142" customFormat="1">
      <c r="A9" s="724" t="s">
        <v>737</v>
      </c>
      <c r="B9" s="287" t="s">
        <v>123</v>
      </c>
      <c r="C9" s="19">
        <v>1178</v>
      </c>
      <c r="D9" s="85">
        <v>159</v>
      </c>
      <c r="E9" s="85">
        <v>125</v>
      </c>
      <c r="F9" s="85">
        <v>62</v>
      </c>
      <c r="G9" s="85">
        <v>141</v>
      </c>
      <c r="H9" s="85">
        <v>401</v>
      </c>
      <c r="I9" s="85">
        <v>153</v>
      </c>
      <c r="J9" s="84">
        <f>SUM(D9:I9)</f>
        <v>1041</v>
      </c>
      <c r="K9" s="86">
        <f>187+14</f>
        <v>201</v>
      </c>
      <c r="L9" s="592">
        <f>SUM(C9,J9,K9)</f>
        <v>2420</v>
      </c>
      <c r="M9" s="141"/>
      <c r="N9" s="141"/>
    </row>
    <row r="10" spans="1:14" s="142" customFormat="1">
      <c r="A10" s="725"/>
      <c r="B10" s="287" t="s">
        <v>124</v>
      </c>
      <c r="C10" s="19">
        <v>1007</v>
      </c>
      <c r="D10" s="85">
        <v>188</v>
      </c>
      <c r="E10" s="85">
        <v>128</v>
      </c>
      <c r="F10" s="85">
        <v>73</v>
      </c>
      <c r="G10" s="85">
        <v>108</v>
      </c>
      <c r="H10" s="85">
        <v>330</v>
      </c>
      <c r="I10" s="85">
        <v>216</v>
      </c>
      <c r="J10" s="84">
        <f>SUM(D10:I10)</f>
        <v>1043</v>
      </c>
      <c r="K10" s="84">
        <f>237+25</f>
        <v>262</v>
      </c>
      <c r="L10" s="592">
        <f>SUM(C10,J10,K10)</f>
        <v>2312</v>
      </c>
      <c r="M10" s="141"/>
      <c r="N10" s="141"/>
    </row>
    <row r="11" spans="1:14" s="142" customFormat="1">
      <c r="A11" s="726"/>
      <c r="B11" s="377" t="s">
        <v>282</v>
      </c>
      <c r="C11" s="378">
        <f t="shared" ref="C11:L11" si="0">SUM(C9:C10)</f>
        <v>2185</v>
      </c>
      <c r="D11" s="378">
        <f t="shared" si="0"/>
        <v>347</v>
      </c>
      <c r="E11" s="378">
        <f t="shared" si="0"/>
        <v>253</v>
      </c>
      <c r="F11" s="378">
        <f t="shared" si="0"/>
        <v>135</v>
      </c>
      <c r="G11" s="378">
        <f t="shared" si="0"/>
        <v>249</v>
      </c>
      <c r="H11" s="378">
        <f t="shared" si="0"/>
        <v>731</v>
      </c>
      <c r="I11" s="378">
        <f t="shared" si="0"/>
        <v>369</v>
      </c>
      <c r="J11" s="378">
        <f t="shared" si="0"/>
        <v>2084</v>
      </c>
      <c r="K11" s="378">
        <f t="shared" si="0"/>
        <v>463</v>
      </c>
      <c r="L11" s="288">
        <f t="shared" si="0"/>
        <v>4732</v>
      </c>
      <c r="M11" s="141"/>
      <c r="N11" s="141"/>
    </row>
    <row r="12" spans="1:14" s="142" customFormat="1">
      <c r="A12" s="724" t="s">
        <v>709</v>
      </c>
      <c r="B12" s="287" t="s">
        <v>123</v>
      </c>
      <c r="C12" s="19">
        <v>1281</v>
      </c>
      <c r="D12" s="85">
        <v>209</v>
      </c>
      <c r="E12" s="85">
        <v>117</v>
      </c>
      <c r="F12" s="85">
        <v>85</v>
      </c>
      <c r="G12" s="85">
        <v>145</v>
      </c>
      <c r="H12" s="85">
        <v>380</v>
      </c>
      <c r="I12" s="85">
        <v>135</v>
      </c>
      <c r="J12" s="84">
        <f>SUM(D12:I12)</f>
        <v>1071</v>
      </c>
      <c r="K12" s="86">
        <f>217+27</f>
        <v>244</v>
      </c>
      <c r="L12" s="592">
        <f>SUM(C12,J12,K12)</f>
        <v>2596</v>
      </c>
      <c r="M12" s="141"/>
      <c r="N12" s="141"/>
    </row>
    <row r="13" spans="1:14" s="142" customFormat="1">
      <c r="A13" s="725"/>
      <c r="B13" s="287" t="s">
        <v>124</v>
      </c>
      <c r="C13" s="19">
        <v>1054</v>
      </c>
      <c r="D13" s="85">
        <v>216</v>
      </c>
      <c r="E13" s="85">
        <v>141</v>
      </c>
      <c r="F13" s="85">
        <v>88</v>
      </c>
      <c r="G13" s="85">
        <v>119</v>
      </c>
      <c r="H13" s="85">
        <v>388</v>
      </c>
      <c r="I13" s="85">
        <v>206</v>
      </c>
      <c r="J13" s="84">
        <f>SUM(D13:I13)</f>
        <v>1158</v>
      </c>
      <c r="K13" s="84">
        <f>379+38</f>
        <v>417</v>
      </c>
      <c r="L13" s="592">
        <f>SUM(C13,J13,K13)</f>
        <v>2629</v>
      </c>
      <c r="M13" s="141"/>
      <c r="N13" s="141"/>
    </row>
    <row r="14" spans="1:14" s="142" customFormat="1">
      <c r="A14" s="726"/>
      <c r="B14" s="377" t="s">
        <v>282</v>
      </c>
      <c r="C14" s="378">
        <f t="shared" ref="C14:L14" si="1">SUM(C12:C13)</f>
        <v>2335</v>
      </c>
      <c r="D14" s="378">
        <f t="shared" si="1"/>
        <v>425</v>
      </c>
      <c r="E14" s="378">
        <f t="shared" si="1"/>
        <v>258</v>
      </c>
      <c r="F14" s="378">
        <f t="shared" si="1"/>
        <v>173</v>
      </c>
      <c r="G14" s="378">
        <f t="shared" si="1"/>
        <v>264</v>
      </c>
      <c r="H14" s="378">
        <f t="shared" si="1"/>
        <v>768</v>
      </c>
      <c r="I14" s="378">
        <f t="shared" si="1"/>
        <v>341</v>
      </c>
      <c r="J14" s="378">
        <f t="shared" si="1"/>
        <v>2229</v>
      </c>
      <c r="K14" s="378">
        <f t="shared" si="1"/>
        <v>661</v>
      </c>
      <c r="L14" s="288">
        <f t="shared" si="1"/>
        <v>5225</v>
      </c>
      <c r="M14" s="141"/>
      <c r="N14" s="141"/>
    </row>
    <row r="15" spans="1:14" s="142" customFormat="1">
      <c r="A15" s="724" t="s">
        <v>666</v>
      </c>
      <c r="B15" s="287" t="s">
        <v>123</v>
      </c>
      <c r="C15" s="19">
        <v>1227</v>
      </c>
      <c r="D15" s="85">
        <v>177</v>
      </c>
      <c r="E15" s="85">
        <v>123</v>
      </c>
      <c r="F15" s="85">
        <v>75</v>
      </c>
      <c r="G15" s="85">
        <v>101</v>
      </c>
      <c r="H15" s="85">
        <v>367</v>
      </c>
      <c r="I15" s="85">
        <v>170</v>
      </c>
      <c r="J15" s="84">
        <f>SUM(D15:I15)</f>
        <v>1013</v>
      </c>
      <c r="K15" s="86">
        <v>224</v>
      </c>
      <c r="L15" s="592">
        <f>SUM(C15,J15,K15)</f>
        <v>2464</v>
      </c>
      <c r="M15" s="141"/>
      <c r="N15" s="141"/>
    </row>
    <row r="16" spans="1:14" s="142" customFormat="1">
      <c r="A16" s="725"/>
      <c r="B16" s="287" t="s">
        <v>124</v>
      </c>
      <c r="C16" s="19">
        <v>1066</v>
      </c>
      <c r="D16" s="85">
        <v>231</v>
      </c>
      <c r="E16" s="85">
        <v>131</v>
      </c>
      <c r="F16" s="85">
        <v>89</v>
      </c>
      <c r="G16" s="85">
        <v>120</v>
      </c>
      <c r="H16" s="85">
        <v>351</v>
      </c>
      <c r="I16" s="85">
        <v>244</v>
      </c>
      <c r="J16" s="84">
        <f>SUM(D16:I16)</f>
        <v>1166</v>
      </c>
      <c r="K16" s="86">
        <v>428</v>
      </c>
      <c r="L16" s="592">
        <f>SUM(C16,J16,K16)</f>
        <v>2660</v>
      </c>
      <c r="M16" s="141"/>
      <c r="N16" s="141"/>
    </row>
    <row r="17" spans="1:14" s="142" customFormat="1">
      <c r="A17" s="726"/>
      <c r="B17" s="377" t="s">
        <v>282</v>
      </c>
      <c r="C17" s="378">
        <f t="shared" ref="C17:L17" si="2">SUM(C15:C16)</f>
        <v>2293</v>
      </c>
      <c r="D17" s="378">
        <f t="shared" si="2"/>
        <v>408</v>
      </c>
      <c r="E17" s="378">
        <f t="shared" si="2"/>
        <v>254</v>
      </c>
      <c r="F17" s="378">
        <f t="shared" si="2"/>
        <v>164</v>
      </c>
      <c r="G17" s="378">
        <f t="shared" si="2"/>
        <v>221</v>
      </c>
      <c r="H17" s="378">
        <f t="shared" si="2"/>
        <v>718</v>
      </c>
      <c r="I17" s="378">
        <f t="shared" si="2"/>
        <v>414</v>
      </c>
      <c r="J17" s="378">
        <f t="shared" si="2"/>
        <v>2179</v>
      </c>
      <c r="K17" s="378">
        <f t="shared" si="2"/>
        <v>652</v>
      </c>
      <c r="L17" s="288">
        <f t="shared" si="2"/>
        <v>5124</v>
      </c>
      <c r="M17" s="141"/>
      <c r="N17" s="141"/>
    </row>
    <row r="18" spans="1:14" s="142" customFormat="1">
      <c r="A18" s="724" t="s">
        <v>624</v>
      </c>
      <c r="B18" s="287" t="s">
        <v>123</v>
      </c>
      <c r="C18" s="19">
        <v>1077</v>
      </c>
      <c r="D18" s="85">
        <v>188</v>
      </c>
      <c r="E18" s="85">
        <v>107</v>
      </c>
      <c r="F18" s="85">
        <v>77</v>
      </c>
      <c r="G18" s="85">
        <v>110</v>
      </c>
      <c r="H18" s="85">
        <v>336</v>
      </c>
      <c r="I18" s="85">
        <v>166</v>
      </c>
      <c r="J18" s="84">
        <f>SUM(D18:I18)</f>
        <v>984</v>
      </c>
      <c r="K18" s="86">
        <v>202</v>
      </c>
      <c r="L18" s="592">
        <f>SUM(C18,J18,K18)</f>
        <v>2263</v>
      </c>
      <c r="M18" s="141"/>
      <c r="N18" s="141"/>
    </row>
    <row r="19" spans="1:14" s="142" customFormat="1">
      <c r="A19" s="725"/>
      <c r="B19" s="287" t="s">
        <v>124</v>
      </c>
      <c r="C19" s="19">
        <v>1088</v>
      </c>
      <c r="D19" s="85">
        <v>199</v>
      </c>
      <c r="E19" s="85">
        <v>118</v>
      </c>
      <c r="F19" s="85">
        <v>98</v>
      </c>
      <c r="G19" s="85">
        <v>113</v>
      </c>
      <c r="H19" s="85">
        <v>320</v>
      </c>
      <c r="I19" s="85">
        <v>197</v>
      </c>
      <c r="J19" s="84">
        <f>SUM(D19:I19)</f>
        <v>1045</v>
      </c>
      <c r="K19" s="86">
        <v>386</v>
      </c>
      <c r="L19" s="592">
        <f>SUM(C19,J19,K19)</f>
        <v>2519</v>
      </c>
      <c r="M19" s="141"/>
      <c r="N19" s="141"/>
    </row>
    <row r="20" spans="1:14" s="142" customFormat="1">
      <c r="A20" s="726"/>
      <c r="B20" s="377" t="s">
        <v>282</v>
      </c>
      <c r="C20" s="378">
        <f t="shared" ref="C20:L20" si="3">SUM(C18:C19)</f>
        <v>2165</v>
      </c>
      <c r="D20" s="378">
        <f t="shared" si="3"/>
        <v>387</v>
      </c>
      <c r="E20" s="378">
        <f t="shared" si="3"/>
        <v>225</v>
      </c>
      <c r="F20" s="378">
        <f t="shared" si="3"/>
        <v>175</v>
      </c>
      <c r="G20" s="378">
        <f t="shared" si="3"/>
        <v>223</v>
      </c>
      <c r="H20" s="378">
        <f t="shared" si="3"/>
        <v>656</v>
      </c>
      <c r="I20" s="378">
        <f t="shared" si="3"/>
        <v>363</v>
      </c>
      <c r="J20" s="378">
        <f t="shared" si="3"/>
        <v>2029</v>
      </c>
      <c r="K20" s="378">
        <f t="shared" si="3"/>
        <v>588</v>
      </c>
      <c r="L20" s="288">
        <f t="shared" si="3"/>
        <v>4782</v>
      </c>
      <c r="M20" s="141"/>
      <c r="N20" s="141"/>
    </row>
    <row r="21" spans="1:14" s="142" customFormat="1">
      <c r="A21" s="724" t="s">
        <v>588</v>
      </c>
      <c r="B21" s="287" t="s">
        <v>123</v>
      </c>
      <c r="C21" s="19">
        <v>1115</v>
      </c>
      <c r="D21" s="85">
        <v>193</v>
      </c>
      <c r="E21" s="85">
        <v>95</v>
      </c>
      <c r="F21" s="85">
        <v>76</v>
      </c>
      <c r="G21" s="85">
        <v>95</v>
      </c>
      <c r="H21" s="85">
        <v>303</v>
      </c>
      <c r="I21" s="85">
        <v>150</v>
      </c>
      <c r="J21" s="84">
        <f>SUM(D21:I21)</f>
        <v>912</v>
      </c>
      <c r="K21" s="86">
        <v>211</v>
      </c>
      <c r="L21" s="592">
        <f>SUM(C21,J21,K21)</f>
        <v>2238</v>
      </c>
      <c r="M21" s="141"/>
      <c r="N21" s="141"/>
    </row>
    <row r="22" spans="1:14" s="142" customFormat="1">
      <c r="A22" s="725"/>
      <c r="B22" s="287" t="s">
        <v>124</v>
      </c>
      <c r="C22" s="19">
        <v>1030</v>
      </c>
      <c r="D22" s="85">
        <v>252</v>
      </c>
      <c r="E22" s="85">
        <v>144</v>
      </c>
      <c r="F22" s="85">
        <v>92</v>
      </c>
      <c r="G22" s="85">
        <v>125</v>
      </c>
      <c r="H22" s="85">
        <v>364</v>
      </c>
      <c r="I22" s="85">
        <v>239</v>
      </c>
      <c r="J22" s="84">
        <f>SUM(D22:I22)</f>
        <v>1216</v>
      </c>
      <c r="K22" s="86">
        <v>384</v>
      </c>
      <c r="L22" s="592">
        <f>SUM(C22,J22,K22)</f>
        <v>2630</v>
      </c>
      <c r="M22" s="141"/>
      <c r="N22" s="141"/>
    </row>
    <row r="23" spans="1:14" s="142" customFormat="1">
      <c r="A23" s="726"/>
      <c r="B23" s="377" t="s">
        <v>282</v>
      </c>
      <c r="C23" s="378">
        <f t="shared" ref="C23:L23" si="4">SUM(C21:C22)</f>
        <v>2145</v>
      </c>
      <c r="D23" s="378">
        <f t="shared" si="4"/>
        <v>445</v>
      </c>
      <c r="E23" s="378">
        <f t="shared" si="4"/>
        <v>239</v>
      </c>
      <c r="F23" s="378">
        <f t="shared" si="4"/>
        <v>168</v>
      </c>
      <c r="G23" s="378">
        <f t="shared" si="4"/>
        <v>220</v>
      </c>
      <c r="H23" s="378">
        <f t="shared" si="4"/>
        <v>667</v>
      </c>
      <c r="I23" s="378">
        <f t="shared" si="4"/>
        <v>389</v>
      </c>
      <c r="J23" s="378">
        <f t="shared" si="4"/>
        <v>2128</v>
      </c>
      <c r="K23" s="378">
        <f t="shared" si="4"/>
        <v>595</v>
      </c>
      <c r="L23" s="288">
        <f t="shared" si="4"/>
        <v>4868</v>
      </c>
      <c r="M23" s="141"/>
      <c r="N23" s="141"/>
    </row>
    <row r="24" spans="1:14" s="142" customFormat="1">
      <c r="A24" s="724" t="s">
        <v>562</v>
      </c>
      <c r="B24" s="287" t="s">
        <v>123</v>
      </c>
      <c r="C24" s="19">
        <v>1175</v>
      </c>
      <c r="D24" s="85">
        <v>190</v>
      </c>
      <c r="E24" s="85">
        <v>126</v>
      </c>
      <c r="F24" s="85">
        <v>92</v>
      </c>
      <c r="G24" s="85">
        <v>111</v>
      </c>
      <c r="H24" s="85">
        <v>297</v>
      </c>
      <c r="I24" s="85">
        <v>165</v>
      </c>
      <c r="J24" s="84">
        <f>SUM(D24:I24)</f>
        <v>981</v>
      </c>
      <c r="K24" s="86">
        <v>191</v>
      </c>
      <c r="L24" s="592">
        <f>SUM(C24,J24,K24)</f>
        <v>2347</v>
      </c>
      <c r="M24" s="141"/>
      <c r="N24" s="141"/>
    </row>
    <row r="25" spans="1:14" s="142" customFormat="1">
      <c r="A25" s="725"/>
      <c r="B25" s="287" t="s">
        <v>124</v>
      </c>
      <c r="C25" s="19">
        <v>1019</v>
      </c>
      <c r="D25" s="85">
        <v>275</v>
      </c>
      <c r="E25" s="85">
        <v>198</v>
      </c>
      <c r="F25" s="85">
        <v>91</v>
      </c>
      <c r="G25" s="85">
        <v>100</v>
      </c>
      <c r="H25" s="85">
        <v>351</v>
      </c>
      <c r="I25" s="85">
        <v>227</v>
      </c>
      <c r="J25" s="84">
        <f>SUM(D25:I25)</f>
        <v>1242</v>
      </c>
      <c r="K25" s="86">
        <v>305</v>
      </c>
      <c r="L25" s="592">
        <f>SUM(C25,J25,K25)</f>
        <v>2566</v>
      </c>
      <c r="M25" s="141"/>
      <c r="N25" s="141"/>
    </row>
    <row r="26" spans="1:14" s="142" customFormat="1">
      <c r="A26" s="726"/>
      <c r="B26" s="377" t="s">
        <v>282</v>
      </c>
      <c r="C26" s="378">
        <f t="shared" ref="C26:L26" si="5">SUM(C24:C25)</f>
        <v>2194</v>
      </c>
      <c r="D26" s="378">
        <f t="shared" si="5"/>
        <v>465</v>
      </c>
      <c r="E26" s="378">
        <f t="shared" si="5"/>
        <v>324</v>
      </c>
      <c r="F26" s="378">
        <f t="shared" si="5"/>
        <v>183</v>
      </c>
      <c r="G26" s="378">
        <f t="shared" si="5"/>
        <v>211</v>
      </c>
      <c r="H26" s="378">
        <f t="shared" si="5"/>
        <v>648</v>
      </c>
      <c r="I26" s="378">
        <f t="shared" si="5"/>
        <v>392</v>
      </c>
      <c r="J26" s="378">
        <f t="shared" si="5"/>
        <v>2223</v>
      </c>
      <c r="K26" s="378">
        <f t="shared" si="5"/>
        <v>496</v>
      </c>
      <c r="L26" s="288">
        <f t="shared" si="5"/>
        <v>4913</v>
      </c>
      <c r="M26" s="141"/>
      <c r="N26" s="141"/>
    </row>
    <row r="27" spans="1:14" s="142" customFormat="1">
      <c r="A27" s="724" t="s">
        <v>528</v>
      </c>
      <c r="B27" s="287" t="s">
        <v>123</v>
      </c>
      <c r="C27" s="19">
        <v>1079</v>
      </c>
      <c r="D27" s="85">
        <v>216</v>
      </c>
      <c r="E27" s="85">
        <v>165</v>
      </c>
      <c r="F27" s="85">
        <v>114</v>
      </c>
      <c r="G27" s="85">
        <v>127</v>
      </c>
      <c r="H27" s="85">
        <v>370</v>
      </c>
      <c r="I27" s="85">
        <v>153</v>
      </c>
      <c r="J27" s="84">
        <f>SUM(D27:I27)</f>
        <v>1145</v>
      </c>
      <c r="K27" s="86">
        <v>185</v>
      </c>
      <c r="L27" s="592">
        <f>SUM(C27,J27,K27)</f>
        <v>2409</v>
      </c>
      <c r="M27" s="141"/>
      <c r="N27" s="141"/>
    </row>
    <row r="28" spans="1:14" s="142" customFormat="1">
      <c r="A28" s="725"/>
      <c r="B28" s="287" t="s">
        <v>124</v>
      </c>
      <c r="C28" s="19">
        <v>1061</v>
      </c>
      <c r="D28" s="85">
        <v>265</v>
      </c>
      <c r="E28" s="85">
        <v>218</v>
      </c>
      <c r="F28" s="85">
        <v>122</v>
      </c>
      <c r="G28" s="85">
        <v>97</v>
      </c>
      <c r="H28" s="85">
        <v>368</v>
      </c>
      <c r="I28" s="85">
        <v>262</v>
      </c>
      <c r="J28" s="84">
        <f>SUM(D28:I28)</f>
        <v>1332</v>
      </c>
      <c r="K28" s="86">
        <v>333</v>
      </c>
      <c r="L28" s="592">
        <f>SUM(C28,J28,K28)</f>
        <v>2726</v>
      </c>
      <c r="M28" s="141"/>
      <c r="N28" s="141"/>
    </row>
    <row r="29" spans="1:14" s="142" customFormat="1">
      <c r="A29" s="726"/>
      <c r="B29" s="377" t="s">
        <v>282</v>
      </c>
      <c r="C29" s="378">
        <f t="shared" ref="C29:L29" si="6">SUM(C27:C28)</f>
        <v>2140</v>
      </c>
      <c r="D29" s="378">
        <f t="shared" si="6"/>
        <v>481</v>
      </c>
      <c r="E29" s="378">
        <f t="shared" si="6"/>
        <v>383</v>
      </c>
      <c r="F29" s="378">
        <f t="shared" si="6"/>
        <v>236</v>
      </c>
      <c r="G29" s="378">
        <f t="shared" si="6"/>
        <v>224</v>
      </c>
      <c r="H29" s="378">
        <f t="shared" si="6"/>
        <v>738</v>
      </c>
      <c r="I29" s="378">
        <f t="shared" si="6"/>
        <v>415</v>
      </c>
      <c r="J29" s="378">
        <f t="shared" si="6"/>
        <v>2477</v>
      </c>
      <c r="K29" s="378">
        <f t="shared" si="6"/>
        <v>518</v>
      </c>
      <c r="L29" s="288">
        <f t="shared" si="6"/>
        <v>5135</v>
      </c>
      <c r="M29" s="141"/>
      <c r="N29" s="141"/>
    </row>
    <row r="30" spans="1:14" s="142" customFormat="1">
      <c r="A30" s="724" t="s">
        <v>519</v>
      </c>
      <c r="B30" s="287" t="s">
        <v>123</v>
      </c>
      <c r="C30" s="19">
        <v>1139</v>
      </c>
      <c r="D30" s="85">
        <v>197</v>
      </c>
      <c r="E30" s="85">
        <v>136</v>
      </c>
      <c r="F30" s="85">
        <v>89</v>
      </c>
      <c r="G30" s="85">
        <v>103</v>
      </c>
      <c r="H30" s="85">
        <v>300</v>
      </c>
      <c r="I30" s="85">
        <v>154</v>
      </c>
      <c r="J30" s="84">
        <f>SUM(D30:I30)</f>
        <v>979</v>
      </c>
      <c r="K30" s="86">
        <f>23+145</f>
        <v>168</v>
      </c>
      <c r="L30" s="592">
        <f>SUM(C30,J30,K30)</f>
        <v>2286</v>
      </c>
      <c r="M30" s="141"/>
      <c r="N30" s="141"/>
    </row>
    <row r="31" spans="1:14" s="142" customFormat="1">
      <c r="A31" s="725"/>
      <c r="B31" s="287" t="s">
        <v>124</v>
      </c>
      <c r="C31" s="19">
        <v>1116</v>
      </c>
      <c r="D31" s="85">
        <v>294</v>
      </c>
      <c r="E31" s="85">
        <v>229</v>
      </c>
      <c r="F31" s="85">
        <v>133</v>
      </c>
      <c r="G31" s="85">
        <v>109</v>
      </c>
      <c r="H31" s="85">
        <v>379</v>
      </c>
      <c r="I31" s="85">
        <v>208</v>
      </c>
      <c r="J31" s="84">
        <f>SUM(D31:I31)</f>
        <v>1352</v>
      </c>
      <c r="K31" s="86">
        <f>32+236</f>
        <v>268</v>
      </c>
      <c r="L31" s="592">
        <f>SUM(C31,J31,K31)</f>
        <v>2736</v>
      </c>
      <c r="M31" s="141"/>
      <c r="N31" s="141"/>
    </row>
    <row r="32" spans="1:14" s="142" customFormat="1">
      <c r="A32" s="726"/>
      <c r="B32" s="377" t="s">
        <v>282</v>
      </c>
      <c r="C32" s="378">
        <f t="shared" ref="C32:L32" si="7">SUM(C30:C31)</f>
        <v>2255</v>
      </c>
      <c r="D32" s="378">
        <f t="shared" si="7"/>
        <v>491</v>
      </c>
      <c r="E32" s="378">
        <f t="shared" si="7"/>
        <v>365</v>
      </c>
      <c r="F32" s="378">
        <f t="shared" si="7"/>
        <v>222</v>
      </c>
      <c r="G32" s="378">
        <f t="shared" si="7"/>
        <v>212</v>
      </c>
      <c r="H32" s="378">
        <f t="shared" si="7"/>
        <v>679</v>
      </c>
      <c r="I32" s="378">
        <f t="shared" si="7"/>
        <v>362</v>
      </c>
      <c r="J32" s="378">
        <f t="shared" si="7"/>
        <v>2331</v>
      </c>
      <c r="K32" s="378">
        <f t="shared" si="7"/>
        <v>436</v>
      </c>
      <c r="L32" s="288">
        <f t="shared" si="7"/>
        <v>5022</v>
      </c>
      <c r="M32" s="141"/>
      <c r="N32" s="141"/>
    </row>
    <row r="33" spans="1:14" s="142" customFormat="1">
      <c r="A33" s="724" t="s">
        <v>466</v>
      </c>
      <c r="B33" s="311" t="s">
        <v>123</v>
      </c>
      <c r="C33" s="312">
        <v>1144</v>
      </c>
      <c r="D33" s="325">
        <v>200</v>
      </c>
      <c r="E33" s="325">
        <v>133</v>
      </c>
      <c r="F33" s="325">
        <v>101</v>
      </c>
      <c r="G33" s="325">
        <v>78</v>
      </c>
      <c r="H33" s="325">
        <v>343</v>
      </c>
      <c r="I33" s="325">
        <v>149</v>
      </c>
      <c r="J33" s="320">
        <f>SUM(D33:I33)</f>
        <v>1004</v>
      </c>
      <c r="K33" s="326">
        <v>150</v>
      </c>
      <c r="L33" s="592">
        <f>SUM(C33,J33,K33)</f>
        <v>2298</v>
      </c>
      <c r="M33" s="141"/>
      <c r="N33" s="141"/>
    </row>
    <row r="34" spans="1:14" s="142" customFormat="1">
      <c r="A34" s="725"/>
      <c r="B34" s="311" t="s">
        <v>124</v>
      </c>
      <c r="C34" s="312">
        <v>1123</v>
      </c>
      <c r="D34" s="325">
        <v>242</v>
      </c>
      <c r="E34" s="325">
        <v>253</v>
      </c>
      <c r="F34" s="325">
        <v>144</v>
      </c>
      <c r="G34" s="325">
        <v>72</v>
      </c>
      <c r="H34" s="325">
        <v>406</v>
      </c>
      <c r="I34" s="325">
        <v>239</v>
      </c>
      <c r="J34" s="320">
        <f>SUM(D34:I34)</f>
        <v>1356</v>
      </c>
      <c r="K34" s="326">
        <v>257</v>
      </c>
      <c r="L34" s="592">
        <f>SUM(C34,J34,K34)</f>
        <v>2736</v>
      </c>
      <c r="M34" s="141"/>
      <c r="N34" s="141"/>
    </row>
    <row r="35" spans="1:14" s="142" customFormat="1">
      <c r="A35" s="726"/>
      <c r="B35" s="377" t="s">
        <v>282</v>
      </c>
      <c r="C35" s="378">
        <f t="shared" ref="C35:L35" si="8">SUM(C33:C34)</f>
        <v>2267</v>
      </c>
      <c r="D35" s="378">
        <f t="shared" si="8"/>
        <v>442</v>
      </c>
      <c r="E35" s="378">
        <f t="shared" si="8"/>
        <v>386</v>
      </c>
      <c r="F35" s="378">
        <f t="shared" si="8"/>
        <v>245</v>
      </c>
      <c r="G35" s="378">
        <f t="shared" si="8"/>
        <v>150</v>
      </c>
      <c r="H35" s="378">
        <f t="shared" si="8"/>
        <v>749</v>
      </c>
      <c r="I35" s="378">
        <f t="shared" si="8"/>
        <v>388</v>
      </c>
      <c r="J35" s="378">
        <f t="shared" si="8"/>
        <v>2360</v>
      </c>
      <c r="K35" s="378">
        <f t="shared" si="8"/>
        <v>407</v>
      </c>
      <c r="L35" s="288">
        <f t="shared" si="8"/>
        <v>5034</v>
      </c>
      <c r="M35" s="141"/>
      <c r="N35" s="141"/>
    </row>
    <row r="36" spans="1:14" ht="12.75" customHeight="1">
      <c r="A36" s="724" t="s">
        <v>451</v>
      </c>
      <c r="B36" s="311" t="s">
        <v>123</v>
      </c>
      <c r="C36" s="312">
        <v>1100</v>
      </c>
      <c r="D36" s="325">
        <v>134</v>
      </c>
      <c r="E36" s="325">
        <v>126</v>
      </c>
      <c r="F36" s="325">
        <v>67</v>
      </c>
      <c r="G36" s="325">
        <v>66</v>
      </c>
      <c r="H36" s="325">
        <v>342</v>
      </c>
      <c r="I36" s="325">
        <v>133</v>
      </c>
      <c r="J36" s="320">
        <v>868</v>
      </c>
      <c r="K36" s="326">
        <v>142</v>
      </c>
      <c r="L36" s="592">
        <f>C36+J36+K36</f>
        <v>2110</v>
      </c>
    </row>
    <row r="37" spans="1:14">
      <c r="A37" s="725"/>
      <c r="B37" s="311" t="s">
        <v>124</v>
      </c>
      <c r="C37" s="312">
        <v>1101</v>
      </c>
      <c r="D37" s="325">
        <v>198</v>
      </c>
      <c r="E37" s="325">
        <v>177</v>
      </c>
      <c r="F37" s="325">
        <v>106</v>
      </c>
      <c r="G37" s="325">
        <v>89</v>
      </c>
      <c r="H37" s="325">
        <v>365</v>
      </c>
      <c r="I37" s="325">
        <v>207</v>
      </c>
      <c r="J37" s="320">
        <v>1142</v>
      </c>
      <c r="K37" s="326">
        <v>236</v>
      </c>
      <c r="L37" s="592">
        <f>C37+J37+K37</f>
        <v>2479</v>
      </c>
    </row>
    <row r="38" spans="1:14" ht="15.75" customHeight="1">
      <c r="A38" s="726"/>
      <c r="B38" s="377" t="s">
        <v>282</v>
      </c>
      <c r="C38" s="378">
        <f t="shared" ref="C38:I38" si="9">SUM(C36:C37)</f>
        <v>2201</v>
      </c>
      <c r="D38" s="378">
        <f t="shared" si="9"/>
        <v>332</v>
      </c>
      <c r="E38" s="378">
        <f t="shared" si="9"/>
        <v>303</v>
      </c>
      <c r="F38" s="378">
        <f t="shared" si="9"/>
        <v>173</v>
      </c>
      <c r="G38" s="378">
        <f t="shared" si="9"/>
        <v>155</v>
      </c>
      <c r="H38" s="378">
        <f t="shared" si="9"/>
        <v>707</v>
      </c>
      <c r="I38" s="378">
        <f t="shared" si="9"/>
        <v>340</v>
      </c>
      <c r="J38" s="378">
        <f>SUM(D38:I38)</f>
        <v>2010</v>
      </c>
      <c r="K38" s="378">
        <f>SUM(K36:K37)</f>
        <v>378</v>
      </c>
      <c r="L38" s="288">
        <f>SUM(L36:L37)</f>
        <v>4589</v>
      </c>
    </row>
    <row r="39" spans="1:14" ht="12.75" customHeight="1">
      <c r="A39" s="724" t="s">
        <v>392</v>
      </c>
      <c r="B39" s="311" t="s">
        <v>123</v>
      </c>
      <c r="C39" s="312">
        <v>1216</v>
      </c>
      <c r="D39" s="325">
        <v>166</v>
      </c>
      <c r="E39" s="325">
        <v>143</v>
      </c>
      <c r="F39" s="325">
        <v>62</v>
      </c>
      <c r="G39" s="325">
        <v>74</v>
      </c>
      <c r="H39" s="325">
        <v>387</v>
      </c>
      <c r="I39" s="325">
        <v>138</v>
      </c>
      <c r="J39" s="320">
        <f>SUM(D39:I39)</f>
        <v>970</v>
      </c>
      <c r="K39" s="326">
        <v>134</v>
      </c>
      <c r="L39" s="592">
        <v>2320</v>
      </c>
    </row>
    <row r="40" spans="1:14">
      <c r="A40" s="725"/>
      <c r="B40" s="311" t="s">
        <v>124</v>
      </c>
      <c r="C40" s="312">
        <v>1149</v>
      </c>
      <c r="D40" s="325">
        <v>253</v>
      </c>
      <c r="E40" s="325">
        <v>226</v>
      </c>
      <c r="F40" s="325">
        <v>115</v>
      </c>
      <c r="G40" s="325">
        <v>94</v>
      </c>
      <c r="H40" s="325">
        <v>459</v>
      </c>
      <c r="I40" s="325">
        <v>245</v>
      </c>
      <c r="J40" s="320">
        <f t="shared" ref="J40:J53" si="10">SUM(D40:I40)</f>
        <v>1392</v>
      </c>
      <c r="K40" s="326">
        <v>274</v>
      </c>
      <c r="L40" s="592">
        <v>2815</v>
      </c>
    </row>
    <row r="41" spans="1:14" ht="15.75" customHeight="1">
      <c r="A41" s="726"/>
      <c r="B41" s="377" t="s">
        <v>282</v>
      </c>
      <c r="C41" s="378">
        <f>SUM(C39:C40)</f>
        <v>2365</v>
      </c>
      <c r="D41" s="378">
        <f>SUM(D39:D40)</f>
        <v>419</v>
      </c>
      <c r="E41" s="378">
        <f t="shared" ref="E41:K41" si="11">SUM(E39:E40)</f>
        <v>369</v>
      </c>
      <c r="F41" s="378">
        <f t="shared" si="11"/>
        <v>177</v>
      </c>
      <c r="G41" s="378">
        <f t="shared" si="11"/>
        <v>168</v>
      </c>
      <c r="H41" s="378">
        <f t="shared" si="11"/>
        <v>846</v>
      </c>
      <c r="I41" s="378">
        <f t="shared" si="11"/>
        <v>383</v>
      </c>
      <c r="J41" s="378">
        <f t="shared" si="10"/>
        <v>2362</v>
      </c>
      <c r="K41" s="378">
        <f t="shared" si="11"/>
        <v>408</v>
      </c>
      <c r="L41" s="288">
        <f>SUM(L39:L40)</f>
        <v>5135</v>
      </c>
    </row>
    <row r="42" spans="1:14" ht="12.75" customHeight="1">
      <c r="A42" s="724" t="s">
        <v>374</v>
      </c>
      <c r="B42" s="311" t="s">
        <v>123</v>
      </c>
      <c r="C42" s="312">
        <v>1168</v>
      </c>
      <c r="D42" s="325">
        <v>164</v>
      </c>
      <c r="E42" s="325">
        <v>158</v>
      </c>
      <c r="F42" s="325">
        <v>58</v>
      </c>
      <c r="G42" s="325">
        <v>68</v>
      </c>
      <c r="H42" s="325">
        <v>338</v>
      </c>
      <c r="I42" s="325">
        <v>115</v>
      </c>
      <c r="J42" s="320">
        <f t="shared" si="10"/>
        <v>901</v>
      </c>
      <c r="K42" s="326">
        <v>116</v>
      </c>
      <c r="L42" s="592">
        <v>2185</v>
      </c>
    </row>
    <row r="43" spans="1:14">
      <c r="A43" s="725"/>
      <c r="B43" s="311" t="s">
        <v>124</v>
      </c>
      <c r="C43" s="312">
        <v>1092</v>
      </c>
      <c r="D43" s="325">
        <v>232</v>
      </c>
      <c r="E43" s="325">
        <v>220</v>
      </c>
      <c r="F43" s="325">
        <v>88</v>
      </c>
      <c r="G43" s="325">
        <v>74</v>
      </c>
      <c r="H43" s="325">
        <v>399</v>
      </c>
      <c r="I43" s="325">
        <v>234</v>
      </c>
      <c r="J43" s="320">
        <f t="shared" si="10"/>
        <v>1247</v>
      </c>
      <c r="K43" s="326">
        <v>207</v>
      </c>
      <c r="L43" s="592">
        <v>2546</v>
      </c>
    </row>
    <row r="44" spans="1:14">
      <c r="A44" s="726"/>
      <c r="B44" s="377" t="s">
        <v>282</v>
      </c>
      <c r="C44" s="378">
        <f>SUM(C42:C43)</f>
        <v>2260</v>
      </c>
      <c r="D44" s="378">
        <f>SUM(D42:D43)</f>
        <v>396</v>
      </c>
      <c r="E44" s="378">
        <f t="shared" ref="E44:K44" si="12">SUM(E42:E43)</f>
        <v>378</v>
      </c>
      <c r="F44" s="378">
        <f t="shared" si="12"/>
        <v>146</v>
      </c>
      <c r="G44" s="378">
        <f t="shared" si="12"/>
        <v>142</v>
      </c>
      <c r="H44" s="378">
        <f t="shared" si="12"/>
        <v>737</v>
      </c>
      <c r="I44" s="378">
        <f t="shared" si="12"/>
        <v>349</v>
      </c>
      <c r="J44" s="378">
        <f t="shared" si="10"/>
        <v>2148</v>
      </c>
      <c r="K44" s="378">
        <f t="shared" si="12"/>
        <v>323</v>
      </c>
      <c r="L44" s="288">
        <f>SUM(L42:L43)</f>
        <v>4731</v>
      </c>
    </row>
    <row r="45" spans="1:14">
      <c r="A45" s="724" t="s">
        <v>147</v>
      </c>
      <c r="B45" s="311" t="s">
        <v>123</v>
      </c>
      <c r="C45" s="312">
        <v>1134</v>
      </c>
      <c r="D45" s="325">
        <v>207</v>
      </c>
      <c r="E45" s="325">
        <v>132</v>
      </c>
      <c r="F45" s="325">
        <v>59</v>
      </c>
      <c r="G45" s="325">
        <v>44</v>
      </c>
      <c r="H45" s="325">
        <v>341</v>
      </c>
      <c r="I45" s="325">
        <v>136</v>
      </c>
      <c r="J45" s="320">
        <f t="shared" si="10"/>
        <v>919</v>
      </c>
      <c r="K45" s="326">
        <v>119</v>
      </c>
      <c r="L45" s="592">
        <v>2172</v>
      </c>
    </row>
    <row r="46" spans="1:14">
      <c r="A46" s="725"/>
      <c r="B46" s="311" t="s">
        <v>124</v>
      </c>
      <c r="C46" s="312">
        <v>1211</v>
      </c>
      <c r="D46" s="325">
        <v>252</v>
      </c>
      <c r="E46" s="325">
        <v>239</v>
      </c>
      <c r="F46" s="325">
        <v>77</v>
      </c>
      <c r="G46" s="325">
        <v>55</v>
      </c>
      <c r="H46" s="325">
        <v>396</v>
      </c>
      <c r="I46" s="325">
        <v>236</v>
      </c>
      <c r="J46" s="320">
        <f t="shared" si="10"/>
        <v>1255</v>
      </c>
      <c r="K46" s="326">
        <v>190</v>
      </c>
      <c r="L46" s="592">
        <v>2656</v>
      </c>
    </row>
    <row r="47" spans="1:14">
      <c r="A47" s="726"/>
      <c r="B47" s="377" t="s">
        <v>282</v>
      </c>
      <c r="C47" s="378">
        <f>SUM(C45:C46)</f>
        <v>2345</v>
      </c>
      <c r="D47" s="378">
        <f>SUM(D45:D46)</f>
        <v>459</v>
      </c>
      <c r="E47" s="378">
        <f t="shared" ref="E47:K47" si="13">SUM(E45:E46)</f>
        <v>371</v>
      </c>
      <c r="F47" s="378">
        <f t="shared" si="13"/>
        <v>136</v>
      </c>
      <c r="G47" s="378">
        <f t="shared" si="13"/>
        <v>99</v>
      </c>
      <c r="H47" s="378">
        <f t="shared" si="13"/>
        <v>737</v>
      </c>
      <c r="I47" s="378">
        <f t="shared" si="13"/>
        <v>372</v>
      </c>
      <c r="J47" s="378">
        <f t="shared" si="10"/>
        <v>2174</v>
      </c>
      <c r="K47" s="378">
        <f t="shared" si="13"/>
        <v>309</v>
      </c>
      <c r="L47" s="288">
        <f>SUM(L45:L46)</f>
        <v>4828</v>
      </c>
    </row>
    <row r="48" spans="1:14">
      <c r="A48" s="724" t="s">
        <v>16</v>
      </c>
      <c r="B48" s="311" t="s">
        <v>123</v>
      </c>
      <c r="C48" s="312">
        <v>1118</v>
      </c>
      <c r="D48" s="325">
        <v>173</v>
      </c>
      <c r="E48" s="325">
        <v>133</v>
      </c>
      <c r="F48" s="325">
        <v>81</v>
      </c>
      <c r="G48" s="325">
        <v>54</v>
      </c>
      <c r="H48" s="325">
        <v>368</v>
      </c>
      <c r="I48" s="325">
        <v>119</v>
      </c>
      <c r="J48" s="320">
        <f t="shared" si="10"/>
        <v>928</v>
      </c>
      <c r="K48" s="326">
        <v>105</v>
      </c>
      <c r="L48" s="592">
        <v>2151</v>
      </c>
    </row>
    <row r="49" spans="1:17">
      <c r="A49" s="725"/>
      <c r="B49" s="311" t="s">
        <v>124</v>
      </c>
      <c r="C49" s="312">
        <v>1137</v>
      </c>
      <c r="D49" s="325">
        <v>233</v>
      </c>
      <c r="E49" s="325">
        <v>197</v>
      </c>
      <c r="F49" s="325">
        <v>88</v>
      </c>
      <c r="G49" s="325">
        <v>42</v>
      </c>
      <c r="H49" s="325">
        <v>388</v>
      </c>
      <c r="I49" s="325">
        <v>176</v>
      </c>
      <c r="J49" s="320">
        <f t="shared" si="10"/>
        <v>1124</v>
      </c>
      <c r="K49" s="326">
        <v>162</v>
      </c>
      <c r="L49" s="592">
        <v>2423</v>
      </c>
    </row>
    <row r="50" spans="1:17">
      <c r="A50" s="726"/>
      <c r="B50" s="377" t="s">
        <v>282</v>
      </c>
      <c r="C50" s="378">
        <f>SUM(C48:C49)</f>
        <v>2255</v>
      </c>
      <c r="D50" s="378">
        <f>SUM(D48:D49)</f>
        <v>406</v>
      </c>
      <c r="E50" s="378">
        <f t="shared" ref="E50:K50" si="14">SUM(E48:E49)</f>
        <v>330</v>
      </c>
      <c r="F50" s="378">
        <f t="shared" si="14"/>
        <v>169</v>
      </c>
      <c r="G50" s="378">
        <f t="shared" si="14"/>
        <v>96</v>
      </c>
      <c r="H50" s="378">
        <f t="shared" si="14"/>
        <v>756</v>
      </c>
      <c r="I50" s="378">
        <f t="shared" si="14"/>
        <v>295</v>
      </c>
      <c r="J50" s="378">
        <f t="shared" si="10"/>
        <v>2052</v>
      </c>
      <c r="K50" s="378">
        <f t="shared" si="14"/>
        <v>267</v>
      </c>
      <c r="L50" s="288">
        <f>SUM(L48:L49)</f>
        <v>4574</v>
      </c>
    </row>
    <row r="51" spans="1:17">
      <c r="A51" s="724" t="s">
        <v>15</v>
      </c>
      <c r="B51" s="311" t="s">
        <v>123</v>
      </c>
      <c r="C51" s="312">
        <v>1124</v>
      </c>
      <c r="D51" s="325">
        <v>134</v>
      </c>
      <c r="E51" s="325">
        <v>101</v>
      </c>
      <c r="F51" s="325">
        <v>50</v>
      </c>
      <c r="G51" s="325">
        <v>51</v>
      </c>
      <c r="H51" s="325">
        <v>391</v>
      </c>
      <c r="I51" s="325">
        <v>110</v>
      </c>
      <c r="J51" s="320">
        <f t="shared" si="10"/>
        <v>837</v>
      </c>
      <c r="K51" s="326">
        <v>92</v>
      </c>
      <c r="L51" s="592">
        <v>2053</v>
      </c>
    </row>
    <row r="52" spans="1:17">
      <c r="A52" s="725"/>
      <c r="B52" s="311" t="s">
        <v>124</v>
      </c>
      <c r="C52" s="312">
        <v>1228</v>
      </c>
      <c r="D52" s="325">
        <v>193</v>
      </c>
      <c r="E52" s="325">
        <v>128</v>
      </c>
      <c r="F52" s="325">
        <v>63</v>
      </c>
      <c r="G52" s="325">
        <v>48</v>
      </c>
      <c r="H52" s="325">
        <v>339</v>
      </c>
      <c r="I52" s="325">
        <v>166</v>
      </c>
      <c r="J52" s="320">
        <f t="shared" si="10"/>
        <v>937</v>
      </c>
      <c r="K52" s="326">
        <v>141</v>
      </c>
      <c r="L52" s="592">
        <v>2306</v>
      </c>
    </row>
    <row r="53" spans="1:17">
      <c r="A53" s="726"/>
      <c r="B53" s="377" t="s">
        <v>282</v>
      </c>
      <c r="C53" s="378">
        <f>SUM(C51:C52)</f>
        <v>2352</v>
      </c>
      <c r="D53" s="378">
        <f>SUM(D51:D52)</f>
        <v>327</v>
      </c>
      <c r="E53" s="378">
        <f t="shared" ref="E53:K53" si="15">SUM(E51:E52)</f>
        <v>229</v>
      </c>
      <c r="F53" s="378">
        <f t="shared" si="15"/>
        <v>113</v>
      </c>
      <c r="G53" s="378">
        <f t="shared" si="15"/>
        <v>99</v>
      </c>
      <c r="H53" s="378">
        <f t="shared" si="15"/>
        <v>730</v>
      </c>
      <c r="I53" s="378">
        <f t="shared" si="15"/>
        <v>276</v>
      </c>
      <c r="J53" s="378">
        <f t="shared" si="10"/>
        <v>1774</v>
      </c>
      <c r="K53" s="378">
        <f t="shared" si="15"/>
        <v>233</v>
      </c>
      <c r="L53" s="288">
        <f>SUM(L51:L52)</f>
        <v>4359</v>
      </c>
    </row>
    <row r="55" spans="1:17" s="105" customFormat="1">
      <c r="A55" s="105" t="s">
        <v>302</v>
      </c>
      <c r="B55" s="106"/>
      <c r="C55" s="106"/>
      <c r="D55" s="106"/>
      <c r="E55" s="106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1:17" s="105" customFormat="1">
      <c r="B56" s="106"/>
      <c r="C56" s="106"/>
      <c r="D56" s="106"/>
      <c r="E56" s="106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</sheetData>
  <mergeCells count="22">
    <mergeCell ref="L7:L8"/>
    <mergeCell ref="A39:A41"/>
    <mergeCell ref="A7:A8"/>
    <mergeCell ref="B7:B8"/>
    <mergeCell ref="C7:C8"/>
    <mergeCell ref="A15:A17"/>
    <mergeCell ref="A9:A11"/>
    <mergeCell ref="K7:K8"/>
    <mergeCell ref="A27:A29"/>
    <mergeCell ref="A24:A26"/>
    <mergeCell ref="D7:I7"/>
    <mergeCell ref="J7:J8"/>
    <mergeCell ref="A18:A20"/>
    <mergeCell ref="A12:A14"/>
    <mergeCell ref="A21:A23"/>
    <mergeCell ref="A51:A53"/>
    <mergeCell ref="A30:A32"/>
    <mergeCell ref="A33:A35"/>
    <mergeCell ref="A36:A38"/>
    <mergeCell ref="A42:A44"/>
    <mergeCell ref="A48:A50"/>
    <mergeCell ref="A45:A47"/>
  </mergeCells>
  <phoneticPr fontId="2" type="noConversion"/>
  <hyperlinks>
    <hyperlink ref="A55" location="Definitions!A1" display="Click here to see notes, definitions, and source" xr:uid="{00000000-0004-0000-0900-000000000000}"/>
    <hyperlink ref="K1" location="'Table of Contents'!A1" display="Contents" xr:uid="{00000000-0004-0000-0900-000001000000}"/>
  </hyperlinks>
  <printOptions horizontalCentered="1"/>
  <pageMargins left="0.4" right="0.4" top="0.65" bottom="0.65" header="0.5" footer="0.5"/>
  <pageSetup orientation="landscape" r:id="rId1"/>
  <headerFooter alignWithMargins="0"/>
  <rowBreaks count="1" manualBreakCount="1">
    <brk id="38" max="16383" man="1"/>
  </rowBreaks>
  <ignoredErrors>
    <ignoredError sqref="J39:J53 K30:L31 J32:L32 J29:L29 J30:J31 J26 J23:L23 J20:L20" formula="1" formulaRange="1"/>
    <ignoredError sqref="J38 L26" formula="1"/>
    <ignoredError sqref="J33:J34 J27:J28 L27:L28 J24:J25 J21:L22 J18:L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  <pageSetUpPr fitToPage="1"/>
  </sheetPr>
  <dimension ref="A1:P30"/>
  <sheetViews>
    <sheetView zoomScaleNormal="100" workbookViewId="0">
      <selection activeCell="B12" sqref="B12"/>
    </sheetView>
  </sheetViews>
  <sheetFormatPr defaultRowHeight="12.75"/>
  <cols>
    <col min="1" max="1" width="16.140625" style="123" customWidth="1"/>
    <col min="2" max="16" width="6.7109375" style="123" customWidth="1"/>
    <col min="17" max="16384" width="9.140625" style="123"/>
  </cols>
  <sheetData>
    <row r="1" spans="1:16" ht="15.75">
      <c r="A1" s="91" t="s">
        <v>209</v>
      </c>
      <c r="P1" s="107" t="s">
        <v>390</v>
      </c>
    </row>
    <row r="2" spans="1:16" ht="15" customHeight="1">
      <c r="A2" s="117" t="s">
        <v>307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6" ht="15" customHeight="1">
      <c r="A3" s="122" t="s">
        <v>143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6" ht="15" customHeight="1">
      <c r="A4" s="122" t="s">
        <v>475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15" customHeight="1">
      <c r="A5" s="122" t="s">
        <v>739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3.5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34.5" customHeight="1">
      <c r="A7" s="40" t="s">
        <v>326</v>
      </c>
      <c r="B7" s="52" t="s">
        <v>737</v>
      </c>
      <c r="C7" s="52" t="s">
        <v>709</v>
      </c>
      <c r="D7" s="52" t="s">
        <v>666</v>
      </c>
      <c r="E7" s="52" t="s">
        <v>624</v>
      </c>
      <c r="F7" s="52" t="s">
        <v>588</v>
      </c>
      <c r="G7" s="52" t="s">
        <v>562</v>
      </c>
      <c r="H7" s="52" t="s">
        <v>528</v>
      </c>
      <c r="I7" s="52" t="s">
        <v>519</v>
      </c>
      <c r="J7" s="52" t="s">
        <v>466</v>
      </c>
      <c r="K7" s="52" t="s">
        <v>451</v>
      </c>
      <c r="L7" s="52" t="s">
        <v>392</v>
      </c>
      <c r="M7" s="52" t="s">
        <v>374</v>
      </c>
      <c r="N7" s="52" t="s">
        <v>147</v>
      </c>
      <c r="O7" s="52" t="s">
        <v>16</v>
      </c>
      <c r="P7" s="305" t="s">
        <v>15</v>
      </c>
    </row>
    <row r="8" spans="1:16" ht="24" customHeight="1">
      <c r="A8" s="144" t="s">
        <v>74</v>
      </c>
      <c r="B8" s="132">
        <v>347</v>
      </c>
      <c r="C8" s="132">
        <v>425</v>
      </c>
      <c r="D8" s="132">
        <v>408</v>
      </c>
      <c r="E8" s="132">
        <v>387</v>
      </c>
      <c r="F8" s="132">
        <v>445</v>
      </c>
      <c r="G8" s="132">
        <v>465</v>
      </c>
      <c r="H8" s="132">
        <v>481</v>
      </c>
      <c r="I8" s="132">
        <v>491</v>
      </c>
      <c r="J8" s="132">
        <v>442</v>
      </c>
      <c r="K8" s="132">
        <v>332</v>
      </c>
      <c r="L8" s="132">
        <v>419</v>
      </c>
      <c r="M8" s="132">
        <v>396</v>
      </c>
      <c r="N8" s="46">
        <v>459</v>
      </c>
      <c r="O8" s="47">
        <v>406</v>
      </c>
      <c r="P8" s="121">
        <v>327</v>
      </c>
    </row>
    <row r="9" spans="1:16" ht="24" customHeight="1">
      <c r="A9" s="144" t="s">
        <v>83</v>
      </c>
      <c r="B9" s="132">
        <v>253</v>
      </c>
      <c r="C9" s="132">
        <v>258</v>
      </c>
      <c r="D9" s="132">
        <v>254</v>
      </c>
      <c r="E9" s="132">
        <v>225</v>
      </c>
      <c r="F9" s="132">
        <v>239</v>
      </c>
      <c r="G9" s="132">
        <v>324</v>
      </c>
      <c r="H9" s="132">
        <v>383</v>
      </c>
      <c r="I9" s="132">
        <v>365</v>
      </c>
      <c r="J9" s="132">
        <v>386</v>
      </c>
      <c r="K9" s="132">
        <v>303</v>
      </c>
      <c r="L9" s="132">
        <v>369</v>
      </c>
      <c r="M9" s="132">
        <v>378</v>
      </c>
      <c r="N9" s="46">
        <v>371</v>
      </c>
      <c r="O9" s="47">
        <v>330</v>
      </c>
      <c r="P9" s="121">
        <v>229</v>
      </c>
    </row>
    <row r="10" spans="1:16" ht="24" customHeight="1">
      <c r="A10" s="144" t="s">
        <v>85</v>
      </c>
      <c r="B10" s="132">
        <v>135</v>
      </c>
      <c r="C10" s="132">
        <v>173</v>
      </c>
      <c r="D10" s="132">
        <v>164</v>
      </c>
      <c r="E10" s="132">
        <v>175</v>
      </c>
      <c r="F10" s="132">
        <v>168</v>
      </c>
      <c r="G10" s="132">
        <v>183</v>
      </c>
      <c r="H10" s="132">
        <v>236</v>
      </c>
      <c r="I10" s="132">
        <v>222</v>
      </c>
      <c r="J10" s="132">
        <v>245</v>
      </c>
      <c r="K10" s="132">
        <v>173</v>
      </c>
      <c r="L10" s="132">
        <v>177</v>
      </c>
      <c r="M10" s="132">
        <v>146</v>
      </c>
      <c r="N10" s="46">
        <v>136</v>
      </c>
      <c r="O10" s="47">
        <v>169</v>
      </c>
      <c r="P10" s="121">
        <v>113</v>
      </c>
    </row>
    <row r="11" spans="1:16" ht="24" customHeight="1">
      <c r="A11" s="144" t="s">
        <v>88</v>
      </c>
      <c r="B11" s="132">
        <v>249</v>
      </c>
      <c r="C11" s="132">
        <v>264</v>
      </c>
      <c r="D11" s="132">
        <v>221</v>
      </c>
      <c r="E11" s="132">
        <v>223</v>
      </c>
      <c r="F11" s="132">
        <v>220</v>
      </c>
      <c r="G11" s="132">
        <v>211</v>
      </c>
      <c r="H11" s="132">
        <v>224</v>
      </c>
      <c r="I11" s="132">
        <v>212</v>
      </c>
      <c r="J11" s="132">
        <v>150</v>
      </c>
      <c r="K11" s="132">
        <v>155</v>
      </c>
      <c r="L11" s="132">
        <v>168</v>
      </c>
      <c r="M11" s="132">
        <v>142</v>
      </c>
      <c r="N11" s="46">
        <v>99</v>
      </c>
      <c r="O11" s="47">
        <v>96</v>
      </c>
      <c r="P11" s="121">
        <v>99</v>
      </c>
    </row>
    <row r="12" spans="1:16" ht="24" customHeight="1">
      <c r="A12" s="144" t="s">
        <v>90</v>
      </c>
      <c r="B12" s="132">
        <v>731</v>
      </c>
      <c r="C12" s="132">
        <v>768</v>
      </c>
      <c r="D12" s="132">
        <v>718</v>
      </c>
      <c r="E12" s="132">
        <v>656</v>
      </c>
      <c r="F12" s="132">
        <v>667</v>
      </c>
      <c r="G12" s="132">
        <v>648</v>
      </c>
      <c r="H12" s="132">
        <v>738</v>
      </c>
      <c r="I12" s="132">
        <v>679</v>
      </c>
      <c r="J12" s="132">
        <v>749</v>
      </c>
      <c r="K12" s="132">
        <v>707</v>
      </c>
      <c r="L12" s="132">
        <v>846</v>
      </c>
      <c r="M12" s="132">
        <v>737</v>
      </c>
      <c r="N12" s="46">
        <v>737</v>
      </c>
      <c r="O12" s="47">
        <v>756</v>
      </c>
      <c r="P12" s="121">
        <v>730</v>
      </c>
    </row>
    <row r="13" spans="1:16" ht="24" customHeight="1">
      <c r="A13" s="144" t="s">
        <v>97</v>
      </c>
      <c r="B13" s="132">
        <v>369</v>
      </c>
      <c r="C13" s="132">
        <v>341</v>
      </c>
      <c r="D13" s="132">
        <v>414</v>
      </c>
      <c r="E13" s="132">
        <v>363</v>
      </c>
      <c r="F13" s="132">
        <v>389</v>
      </c>
      <c r="G13" s="132">
        <v>392</v>
      </c>
      <c r="H13" s="132">
        <v>415</v>
      </c>
      <c r="I13" s="132">
        <v>362</v>
      </c>
      <c r="J13" s="132">
        <v>388</v>
      </c>
      <c r="K13" s="132">
        <v>340</v>
      </c>
      <c r="L13" s="132">
        <v>383</v>
      </c>
      <c r="M13" s="132">
        <v>349</v>
      </c>
      <c r="N13" s="46">
        <v>372</v>
      </c>
      <c r="O13" s="47">
        <v>295</v>
      </c>
      <c r="P13" s="121">
        <v>276</v>
      </c>
    </row>
    <row r="14" spans="1:16" ht="26.25" thickBot="1">
      <c r="A14" s="297" t="s">
        <v>327</v>
      </c>
      <c r="B14" s="13">
        <f>SUM(B8:B13)</f>
        <v>2084</v>
      </c>
      <c r="C14" s="13">
        <f>SUM(C8:C13)</f>
        <v>2229</v>
      </c>
      <c r="D14" s="13">
        <f t="shared" ref="D14:I14" si="0">SUM(D8:D13)</f>
        <v>2179</v>
      </c>
      <c r="E14" s="13">
        <f t="shared" si="0"/>
        <v>2029</v>
      </c>
      <c r="F14" s="13">
        <f t="shared" si="0"/>
        <v>2128</v>
      </c>
      <c r="G14" s="13">
        <f t="shared" si="0"/>
        <v>2223</v>
      </c>
      <c r="H14" s="13">
        <f t="shared" si="0"/>
        <v>2477</v>
      </c>
      <c r="I14" s="13">
        <f t="shared" si="0"/>
        <v>2331</v>
      </c>
      <c r="J14" s="13">
        <f t="shared" ref="J14:O14" si="1">SUM(J8:J13)</f>
        <v>2360</v>
      </c>
      <c r="K14" s="13">
        <f t="shared" si="1"/>
        <v>2010</v>
      </c>
      <c r="L14" s="13">
        <f t="shared" si="1"/>
        <v>2362</v>
      </c>
      <c r="M14" s="13">
        <f t="shared" si="1"/>
        <v>2148</v>
      </c>
      <c r="N14" s="13">
        <f t="shared" si="1"/>
        <v>2174</v>
      </c>
      <c r="O14" s="13">
        <f t="shared" si="1"/>
        <v>2052</v>
      </c>
      <c r="P14" s="306">
        <v>1774</v>
      </c>
    </row>
    <row r="16" spans="1:16" s="105" customFormat="1">
      <c r="A16" s="105" t="s">
        <v>302</v>
      </c>
      <c r="N16" s="106"/>
      <c r="O16" s="106"/>
      <c r="P16" s="107"/>
    </row>
    <row r="17" spans="1:16" s="92" customFormat="1">
      <c r="N17" s="100"/>
      <c r="O17" s="100"/>
      <c r="P17" s="93"/>
    </row>
    <row r="20" spans="1:16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</row>
    <row r="21" spans="1:16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1:16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6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</row>
    <row r="24" spans="1:16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6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</row>
    <row r="26" spans="1:16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16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</sheetData>
  <phoneticPr fontId="2" type="noConversion"/>
  <hyperlinks>
    <hyperlink ref="A16" location="Definitions!A1" display="Click here to see notes, definitions, and source" xr:uid="{00000000-0004-0000-0A00-000000000000}"/>
    <hyperlink ref="P1" location="'Table of Contents'!A1" display="Contents" xr:uid="{00000000-0004-0000-0A00-000001000000}"/>
  </hyperlinks>
  <printOptions horizontalCentered="1"/>
  <pageMargins left="0.5" right="0.45" top="0.75" bottom="0.75" header="0.3" footer="0.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AT299"/>
  <sheetViews>
    <sheetView showGridLines="0" zoomScaleNormal="100" workbookViewId="0"/>
  </sheetViews>
  <sheetFormatPr defaultRowHeight="12.75"/>
  <cols>
    <col min="1" max="1" width="13.85546875" style="460" customWidth="1"/>
    <col min="2" max="2" width="32" style="406" bestFit="1" customWidth="1"/>
    <col min="3" max="3" width="6.5703125" style="406" customWidth="1"/>
    <col min="4" max="4" width="7.140625" style="406" bestFit="1" customWidth="1"/>
    <col min="5" max="5" width="7" style="406" bestFit="1" customWidth="1"/>
    <col min="6" max="6" width="6.42578125" style="406" bestFit="1" customWidth="1"/>
    <col min="7" max="7" width="6.5703125" style="406" customWidth="1"/>
    <col min="8" max="8" width="7.140625" style="406" bestFit="1" customWidth="1"/>
    <col min="9" max="9" width="7" style="406" bestFit="1" customWidth="1"/>
    <col min="10" max="10" width="6.42578125" style="406" bestFit="1" customWidth="1"/>
    <col min="11" max="11" width="6.5703125" style="406" customWidth="1"/>
    <col min="12" max="12" width="7.140625" style="406" bestFit="1" customWidth="1"/>
    <col min="13" max="13" width="7" style="406" bestFit="1" customWidth="1"/>
    <col min="14" max="14" width="6.42578125" style="406" bestFit="1" customWidth="1"/>
    <col min="15" max="15" width="6.5703125" style="406" customWidth="1"/>
    <col min="16" max="16" width="7.140625" style="406" bestFit="1" customWidth="1"/>
    <col min="17" max="17" width="7" style="406" bestFit="1" customWidth="1"/>
    <col min="18" max="18" width="6.42578125" style="406" bestFit="1" customWidth="1"/>
    <col min="19" max="19" width="6.5703125" style="406" customWidth="1"/>
    <col min="20" max="20" width="7.140625" style="406" bestFit="1" customWidth="1"/>
    <col min="21" max="21" width="7" style="406" bestFit="1" customWidth="1"/>
    <col min="22" max="22" width="6.42578125" style="406" bestFit="1" customWidth="1"/>
    <col min="23" max="23" width="6.5703125" style="406" customWidth="1"/>
    <col min="24" max="24" width="9" style="406" bestFit="1" customWidth="1"/>
    <col min="25" max="25" width="7" style="406" bestFit="1" customWidth="1"/>
    <col min="26" max="26" width="6.28515625" style="406" bestFit="1" customWidth="1"/>
    <col min="27" max="27" width="6.5703125" style="406" customWidth="1"/>
    <col min="28" max="28" width="7.140625" style="406" bestFit="1" customWidth="1"/>
    <col min="29" max="29" width="7" style="406" bestFit="1" customWidth="1"/>
    <col min="30" max="30" width="6.42578125" style="406" bestFit="1" customWidth="1"/>
    <col min="31" max="31" width="6.5703125" style="406" customWidth="1"/>
    <col min="32" max="32" width="7.140625" style="406" bestFit="1" customWidth="1"/>
    <col min="33" max="33" width="7" style="406" bestFit="1" customWidth="1"/>
    <col min="34" max="34" width="6.42578125" style="406" bestFit="1" customWidth="1"/>
    <col min="35" max="35" width="6.5703125" style="406" customWidth="1"/>
    <col min="36" max="36" width="8.42578125" style="406" bestFit="1" customWidth="1"/>
    <col min="37" max="37" width="7" style="406" bestFit="1" customWidth="1"/>
    <col min="38" max="38" width="6.42578125" style="406" bestFit="1" customWidth="1"/>
    <col min="39" max="39" width="6.5703125" style="406" customWidth="1"/>
    <col min="40" max="40" width="7.140625" style="406" bestFit="1" customWidth="1"/>
    <col min="41" max="41" width="7" style="406" bestFit="1" customWidth="1"/>
    <col min="42" max="42" width="5.5703125" style="406" bestFit="1" customWidth="1"/>
    <col min="43" max="43" width="6.5703125" style="406" customWidth="1"/>
    <col min="44" max="44" width="7.140625" style="406" bestFit="1" customWidth="1"/>
    <col min="45" max="45" width="7" style="406" bestFit="1" customWidth="1"/>
    <col min="46" max="46" width="5.5703125" style="406" bestFit="1" customWidth="1"/>
    <col min="47" max="16384" width="9.140625" style="406"/>
  </cols>
  <sheetData>
    <row r="1" spans="1:46" s="388" customFormat="1" ht="15.75">
      <c r="A1" s="145" t="s">
        <v>209</v>
      </c>
      <c r="B1" s="142"/>
      <c r="C1" s="146"/>
      <c r="D1" s="119"/>
      <c r="E1" s="119"/>
      <c r="F1" s="146"/>
      <c r="G1" s="146"/>
      <c r="H1" s="119"/>
      <c r="I1" s="119"/>
      <c r="J1" s="146"/>
      <c r="K1" s="146"/>
      <c r="L1" s="107" t="s">
        <v>390</v>
      </c>
      <c r="M1" s="119"/>
      <c r="N1" s="146"/>
      <c r="O1" s="146"/>
      <c r="P1" s="119"/>
      <c r="R1" s="146"/>
      <c r="S1" s="146"/>
      <c r="T1" s="119"/>
      <c r="V1" s="146"/>
      <c r="W1" s="146"/>
      <c r="X1" s="107" t="s">
        <v>390</v>
      </c>
      <c r="Y1" s="119"/>
      <c r="Z1" s="146"/>
      <c r="AA1" s="119"/>
      <c r="AD1" s="119"/>
      <c r="AE1" s="119"/>
      <c r="AG1" s="107"/>
      <c r="AH1" s="119"/>
      <c r="AI1" s="146"/>
      <c r="AJ1" s="107" t="s">
        <v>390</v>
      </c>
      <c r="AK1" s="119"/>
      <c r="AL1" s="146"/>
      <c r="AM1" s="119"/>
      <c r="AP1" s="108"/>
      <c r="AQ1" s="108"/>
      <c r="AR1" s="108"/>
      <c r="AS1" s="107" t="s">
        <v>390</v>
      </c>
      <c r="AT1" s="108"/>
    </row>
    <row r="2" spans="1:46" s="388" customFormat="1" ht="15">
      <c r="A2" s="147" t="s">
        <v>307</v>
      </c>
      <c r="B2" s="148"/>
      <c r="C2" s="146"/>
      <c r="D2" s="119"/>
      <c r="E2" s="119"/>
      <c r="F2" s="146"/>
      <c r="G2" s="146"/>
      <c r="H2" s="119"/>
      <c r="I2" s="119"/>
      <c r="J2" s="146"/>
      <c r="K2" s="146"/>
      <c r="L2" s="119"/>
      <c r="M2" s="119"/>
      <c r="N2" s="146"/>
      <c r="O2" s="146"/>
      <c r="P2" s="119"/>
      <c r="Q2" s="119"/>
      <c r="R2" s="146"/>
      <c r="S2" s="146"/>
      <c r="T2" s="119"/>
      <c r="U2" s="119"/>
      <c r="V2" s="146"/>
      <c r="W2" s="146"/>
      <c r="X2" s="119"/>
      <c r="Y2" s="119"/>
      <c r="Z2" s="146"/>
      <c r="AA2" s="119"/>
      <c r="AB2" s="119"/>
      <c r="AC2" s="146"/>
      <c r="AD2" s="119"/>
      <c r="AE2" s="119"/>
      <c r="AF2" s="146"/>
      <c r="AG2" s="119"/>
      <c r="AH2" s="119"/>
      <c r="AI2" s="146"/>
      <c r="AJ2" s="119"/>
      <c r="AK2" s="119"/>
      <c r="AL2" s="146"/>
      <c r="AM2" s="119"/>
      <c r="AN2" s="119"/>
      <c r="AO2" s="108"/>
      <c r="AP2" s="108"/>
      <c r="AQ2" s="108"/>
      <c r="AR2" s="108"/>
      <c r="AS2" s="108"/>
      <c r="AT2" s="108"/>
    </row>
    <row r="3" spans="1:46" s="388" customFormat="1">
      <c r="A3" s="149" t="s">
        <v>143</v>
      </c>
      <c r="B3" s="142"/>
      <c r="C3" s="109"/>
      <c r="D3" s="119"/>
      <c r="E3" s="119"/>
      <c r="F3" s="109"/>
      <c r="G3" s="109"/>
      <c r="H3" s="119"/>
      <c r="I3" s="119"/>
      <c r="J3" s="109"/>
      <c r="K3" s="109"/>
      <c r="L3" s="119"/>
      <c r="M3" s="119"/>
      <c r="N3" s="109"/>
      <c r="O3" s="109"/>
      <c r="P3" s="119"/>
      <c r="Q3" s="119"/>
      <c r="R3" s="109"/>
      <c r="S3" s="109"/>
      <c r="T3" s="119"/>
      <c r="U3" s="119"/>
      <c r="V3" s="109"/>
      <c r="W3" s="109"/>
      <c r="X3" s="119"/>
      <c r="Y3" s="119"/>
      <c r="Z3" s="109"/>
      <c r="AA3" s="119"/>
      <c r="AB3" s="119"/>
      <c r="AC3" s="109"/>
      <c r="AD3" s="119"/>
      <c r="AE3" s="119"/>
      <c r="AF3" s="109"/>
      <c r="AG3" s="119"/>
      <c r="AH3" s="119"/>
      <c r="AI3" s="109"/>
      <c r="AJ3" s="119"/>
      <c r="AK3" s="119"/>
      <c r="AL3" s="109"/>
      <c r="AM3" s="119"/>
      <c r="AN3" s="119"/>
      <c r="AO3" s="109"/>
      <c r="AP3" s="109"/>
      <c r="AQ3" s="99"/>
      <c r="AR3" s="109"/>
      <c r="AS3" s="109"/>
      <c r="AT3" s="108"/>
    </row>
    <row r="4" spans="1:46" s="388" customFormat="1" ht="14.25" customHeight="1">
      <c r="A4" s="150" t="s">
        <v>476</v>
      </c>
      <c r="B4" s="142"/>
      <c r="C4" s="109"/>
      <c r="D4" s="119"/>
      <c r="E4" s="119"/>
      <c r="F4" s="109"/>
      <c r="G4" s="109"/>
      <c r="H4" s="119"/>
      <c r="I4" s="119"/>
      <c r="J4" s="109"/>
      <c r="K4" s="109"/>
      <c r="L4" s="119"/>
      <c r="M4" s="119"/>
      <c r="N4" s="109"/>
      <c r="O4" s="109"/>
      <c r="P4" s="119"/>
      <c r="Q4" s="119"/>
      <c r="R4" s="109"/>
      <c r="S4" s="109"/>
      <c r="T4" s="119"/>
      <c r="U4" s="119"/>
      <c r="V4" s="109"/>
      <c r="W4" s="109"/>
      <c r="X4" s="119"/>
      <c r="Y4" s="119"/>
      <c r="Z4" s="109"/>
      <c r="AA4" s="119"/>
      <c r="AB4" s="119"/>
      <c r="AC4" s="109"/>
      <c r="AD4" s="119"/>
      <c r="AE4" s="119"/>
      <c r="AF4" s="109"/>
      <c r="AG4" s="119"/>
      <c r="AH4" s="119"/>
      <c r="AI4" s="109"/>
      <c r="AJ4" s="119"/>
      <c r="AK4" s="119"/>
      <c r="AL4" s="109"/>
      <c r="AM4" s="119"/>
      <c r="AN4" s="119"/>
      <c r="AO4" s="109"/>
      <c r="AP4" s="109"/>
      <c r="AQ4" s="109"/>
      <c r="AR4" s="109"/>
      <c r="AS4" s="109"/>
      <c r="AT4" s="108"/>
    </row>
    <row r="5" spans="1:46" s="388" customFormat="1">
      <c r="A5" s="150" t="s">
        <v>740</v>
      </c>
      <c r="B5" s="142"/>
      <c r="C5" s="109"/>
      <c r="D5" s="119"/>
      <c r="E5" s="119"/>
      <c r="F5" s="109"/>
      <c r="G5" s="109"/>
      <c r="H5" s="119"/>
      <c r="I5" s="119"/>
      <c r="J5" s="109"/>
      <c r="K5" s="109"/>
      <c r="L5" s="119"/>
      <c r="M5" s="119"/>
      <c r="N5" s="109"/>
      <c r="O5" s="109"/>
      <c r="P5" s="119"/>
      <c r="Q5" s="119"/>
      <c r="R5" s="109"/>
      <c r="S5" s="109"/>
      <c r="T5" s="119"/>
      <c r="U5" s="119"/>
      <c r="V5" s="109"/>
      <c r="W5" s="109"/>
      <c r="X5" s="119"/>
      <c r="Y5" s="119"/>
      <c r="Z5" s="109"/>
      <c r="AA5" s="119"/>
      <c r="AB5" s="119"/>
      <c r="AC5" s="109"/>
      <c r="AD5" s="119"/>
      <c r="AE5" s="119"/>
      <c r="AF5" s="109"/>
      <c r="AG5" s="119"/>
      <c r="AH5" s="119"/>
      <c r="AI5" s="109"/>
      <c r="AJ5" s="119"/>
      <c r="AK5" s="119"/>
      <c r="AL5" s="109"/>
      <c r="AM5" s="119"/>
      <c r="AN5" s="119"/>
      <c r="AO5" s="109"/>
      <c r="AP5" s="108"/>
      <c r="AQ5" s="108"/>
      <c r="AR5" s="109"/>
      <c r="AS5" s="109"/>
      <c r="AT5" s="109"/>
    </row>
    <row r="6" spans="1:46" ht="13.5" thickBot="1"/>
    <row r="7" spans="1:46" s="457" customFormat="1" ht="13.15" customHeight="1">
      <c r="A7" s="742" t="s">
        <v>415</v>
      </c>
      <c r="B7" s="744" t="s">
        <v>391</v>
      </c>
      <c r="C7" s="739" t="s">
        <v>737</v>
      </c>
      <c r="D7" s="740"/>
      <c r="E7" s="740"/>
      <c r="F7" s="741"/>
      <c r="G7" s="739" t="s">
        <v>709</v>
      </c>
      <c r="H7" s="740"/>
      <c r="I7" s="740"/>
      <c r="J7" s="741"/>
      <c r="K7" s="739" t="s">
        <v>666</v>
      </c>
      <c r="L7" s="740"/>
      <c r="M7" s="740"/>
      <c r="N7" s="741"/>
      <c r="O7" s="739" t="s">
        <v>624</v>
      </c>
      <c r="P7" s="740"/>
      <c r="Q7" s="740"/>
      <c r="R7" s="741"/>
      <c r="S7" s="739" t="s">
        <v>588</v>
      </c>
      <c r="T7" s="740"/>
      <c r="U7" s="740"/>
      <c r="V7" s="741"/>
      <c r="W7" s="739" t="s">
        <v>562</v>
      </c>
      <c r="X7" s="740"/>
      <c r="Y7" s="740"/>
      <c r="Z7" s="741"/>
      <c r="AA7" s="739" t="s">
        <v>528</v>
      </c>
      <c r="AB7" s="740"/>
      <c r="AC7" s="740"/>
      <c r="AD7" s="741"/>
      <c r="AE7" s="739" t="s">
        <v>519</v>
      </c>
      <c r="AF7" s="740"/>
      <c r="AG7" s="740"/>
      <c r="AH7" s="741"/>
      <c r="AI7" s="739" t="s">
        <v>466</v>
      </c>
      <c r="AJ7" s="740"/>
      <c r="AK7" s="740"/>
      <c r="AL7" s="741"/>
      <c r="AM7" s="739" t="s">
        <v>451</v>
      </c>
      <c r="AN7" s="740"/>
      <c r="AO7" s="740"/>
      <c r="AP7" s="741"/>
      <c r="AQ7" s="739" t="s">
        <v>392</v>
      </c>
      <c r="AR7" s="740"/>
      <c r="AS7" s="740"/>
      <c r="AT7" s="741"/>
    </row>
    <row r="8" spans="1:46" s="459" customFormat="1" ht="36">
      <c r="A8" s="743"/>
      <c r="B8" s="745"/>
      <c r="C8" s="458" t="s">
        <v>444</v>
      </c>
      <c r="D8" s="458" t="s">
        <v>281</v>
      </c>
      <c r="E8" s="458" t="s">
        <v>99</v>
      </c>
      <c r="F8" s="458" t="s">
        <v>282</v>
      </c>
      <c r="G8" s="458" t="s">
        <v>444</v>
      </c>
      <c r="H8" s="458" t="s">
        <v>281</v>
      </c>
      <c r="I8" s="458" t="s">
        <v>99</v>
      </c>
      <c r="J8" s="458" t="s">
        <v>282</v>
      </c>
      <c r="K8" s="458" t="s">
        <v>444</v>
      </c>
      <c r="L8" s="458" t="s">
        <v>281</v>
      </c>
      <c r="M8" s="458" t="s">
        <v>99</v>
      </c>
      <c r="N8" s="458" t="s">
        <v>282</v>
      </c>
      <c r="O8" s="458" t="s">
        <v>444</v>
      </c>
      <c r="P8" s="458" t="s">
        <v>281</v>
      </c>
      <c r="Q8" s="458" t="s">
        <v>99</v>
      </c>
      <c r="R8" s="458" t="s">
        <v>282</v>
      </c>
      <c r="S8" s="458" t="s">
        <v>444</v>
      </c>
      <c r="T8" s="458" t="s">
        <v>281</v>
      </c>
      <c r="U8" s="458" t="s">
        <v>99</v>
      </c>
      <c r="V8" s="458" t="s">
        <v>282</v>
      </c>
      <c r="W8" s="458" t="s">
        <v>444</v>
      </c>
      <c r="X8" s="458" t="s">
        <v>281</v>
      </c>
      <c r="Y8" s="458" t="s">
        <v>99</v>
      </c>
      <c r="Z8" s="458" t="s">
        <v>282</v>
      </c>
      <c r="AA8" s="458" t="s">
        <v>444</v>
      </c>
      <c r="AB8" s="458" t="s">
        <v>281</v>
      </c>
      <c r="AC8" s="458" t="s">
        <v>99</v>
      </c>
      <c r="AD8" s="458" t="s">
        <v>282</v>
      </c>
      <c r="AE8" s="458" t="s">
        <v>444</v>
      </c>
      <c r="AF8" s="458" t="s">
        <v>281</v>
      </c>
      <c r="AG8" s="458" t="s">
        <v>99</v>
      </c>
      <c r="AH8" s="458" t="s">
        <v>282</v>
      </c>
      <c r="AI8" s="458" t="s">
        <v>444</v>
      </c>
      <c r="AJ8" s="458" t="s">
        <v>281</v>
      </c>
      <c r="AK8" s="458" t="s">
        <v>99</v>
      </c>
      <c r="AL8" s="458" t="s">
        <v>282</v>
      </c>
      <c r="AM8" s="458" t="s">
        <v>444</v>
      </c>
      <c r="AN8" s="458" t="s">
        <v>281</v>
      </c>
      <c r="AO8" s="458" t="s">
        <v>99</v>
      </c>
      <c r="AP8" s="458" t="s">
        <v>282</v>
      </c>
      <c r="AQ8" s="458" t="s">
        <v>444</v>
      </c>
      <c r="AR8" s="458" t="s">
        <v>281</v>
      </c>
      <c r="AS8" s="458" t="s">
        <v>99</v>
      </c>
      <c r="AT8" s="458" t="s">
        <v>282</v>
      </c>
    </row>
    <row r="9" spans="1:46" s="457" customFormat="1" ht="13.15" customHeight="1">
      <c r="A9" s="734" t="s">
        <v>455</v>
      </c>
      <c r="B9" s="407" t="s">
        <v>539</v>
      </c>
      <c r="C9" s="408"/>
      <c r="D9" s="408"/>
      <c r="E9" s="408"/>
      <c r="F9" s="409">
        <f t="shared" ref="F9:F75" si="0">SUM(C9:E9)</f>
        <v>0</v>
      </c>
      <c r="G9" s="408"/>
      <c r="H9" s="408"/>
      <c r="I9" s="408"/>
      <c r="J9" s="409">
        <f t="shared" ref="J9:J37" si="1">SUM(G9:I9)</f>
        <v>0</v>
      </c>
      <c r="K9" s="408"/>
      <c r="L9" s="408"/>
      <c r="M9" s="408"/>
      <c r="N9" s="409">
        <f>SUM(K9:M9)</f>
        <v>0</v>
      </c>
      <c r="O9" s="408">
        <v>2</v>
      </c>
      <c r="P9" s="408">
        <v>7</v>
      </c>
      <c r="Q9" s="408">
        <v>4</v>
      </c>
      <c r="R9" s="409">
        <f>SUM(O9:Q9)</f>
        <v>13</v>
      </c>
      <c r="S9" s="408">
        <v>1</v>
      </c>
      <c r="T9" s="408">
        <v>13</v>
      </c>
      <c r="U9" s="408">
        <v>6</v>
      </c>
      <c r="V9" s="409">
        <v>20</v>
      </c>
      <c r="W9" s="408"/>
      <c r="X9" s="408">
        <v>12</v>
      </c>
      <c r="Y9" s="408">
        <v>1</v>
      </c>
      <c r="Z9" s="409">
        <v>13</v>
      </c>
      <c r="AA9" s="408">
        <v>1</v>
      </c>
      <c r="AB9" s="408">
        <v>20</v>
      </c>
      <c r="AC9" s="408">
        <v>5</v>
      </c>
      <c r="AD9" s="409">
        <v>26</v>
      </c>
      <c r="AE9" s="408"/>
      <c r="AF9" s="408">
        <v>13</v>
      </c>
      <c r="AG9" s="408">
        <v>4</v>
      </c>
      <c r="AH9" s="409">
        <v>17</v>
      </c>
      <c r="AI9" s="408"/>
      <c r="AJ9" s="408">
        <v>10</v>
      </c>
      <c r="AK9" s="408">
        <v>6</v>
      </c>
      <c r="AL9" s="409">
        <v>16</v>
      </c>
      <c r="AM9" s="408">
        <v>1</v>
      </c>
      <c r="AN9" s="408">
        <v>11</v>
      </c>
      <c r="AO9" s="408">
        <v>3</v>
      </c>
      <c r="AP9" s="409">
        <v>15</v>
      </c>
      <c r="AQ9" s="408"/>
      <c r="AR9" s="408">
        <v>12</v>
      </c>
      <c r="AS9" s="408">
        <v>4</v>
      </c>
      <c r="AT9" s="409">
        <v>16</v>
      </c>
    </row>
    <row r="10" spans="1:46" s="457" customFormat="1" ht="13.15" customHeight="1">
      <c r="A10" s="736"/>
      <c r="B10" s="407" t="s">
        <v>670</v>
      </c>
      <c r="C10" s="408">
        <v>2</v>
      </c>
      <c r="D10" s="408">
        <v>7</v>
      </c>
      <c r="E10" s="408">
        <v>2</v>
      </c>
      <c r="F10" s="409">
        <f t="shared" si="0"/>
        <v>11</v>
      </c>
      <c r="G10" s="408"/>
      <c r="H10" s="408">
        <v>5</v>
      </c>
      <c r="I10" s="408">
        <v>3</v>
      </c>
      <c r="J10" s="409">
        <f t="shared" si="1"/>
        <v>8</v>
      </c>
      <c r="K10" s="408"/>
      <c r="L10" s="408">
        <v>11</v>
      </c>
      <c r="M10" s="408">
        <v>2</v>
      </c>
      <c r="N10" s="409">
        <f>SUM(K10:M10)</f>
        <v>13</v>
      </c>
      <c r="O10" s="408"/>
      <c r="P10" s="408"/>
      <c r="Q10" s="408"/>
      <c r="R10" s="409"/>
      <c r="S10" s="408"/>
      <c r="T10" s="408"/>
      <c r="U10" s="408"/>
      <c r="V10" s="409"/>
      <c r="W10" s="408"/>
      <c r="X10" s="408"/>
      <c r="Y10" s="408"/>
      <c r="Z10" s="409"/>
      <c r="AA10" s="408"/>
      <c r="AB10" s="408"/>
      <c r="AC10" s="408"/>
      <c r="AD10" s="409"/>
      <c r="AE10" s="408"/>
      <c r="AF10" s="408"/>
      <c r="AG10" s="408"/>
      <c r="AH10" s="409"/>
      <c r="AI10" s="408"/>
      <c r="AJ10" s="408"/>
      <c r="AK10" s="408"/>
      <c r="AL10" s="409"/>
      <c r="AM10" s="408"/>
      <c r="AN10" s="408"/>
      <c r="AO10" s="408"/>
      <c r="AP10" s="409"/>
      <c r="AQ10" s="408"/>
      <c r="AR10" s="408"/>
      <c r="AS10" s="408"/>
      <c r="AT10" s="409"/>
    </row>
    <row r="11" spans="1:46" s="457" customFormat="1">
      <c r="A11" s="736"/>
      <c r="B11" s="407" t="s">
        <v>377</v>
      </c>
      <c r="C11" s="408">
        <v>1</v>
      </c>
      <c r="D11" s="408">
        <v>5</v>
      </c>
      <c r="E11" s="408">
        <v>6</v>
      </c>
      <c r="F11" s="409">
        <f t="shared" si="0"/>
        <v>12</v>
      </c>
      <c r="G11" s="408"/>
      <c r="H11" s="408">
        <v>4</v>
      </c>
      <c r="I11" s="408">
        <v>6</v>
      </c>
      <c r="J11" s="409">
        <f t="shared" si="1"/>
        <v>10</v>
      </c>
      <c r="K11" s="408">
        <v>1</v>
      </c>
      <c r="L11" s="408">
        <v>6</v>
      </c>
      <c r="M11" s="408">
        <v>5</v>
      </c>
      <c r="N11" s="409">
        <f t="shared" ref="N11:N78" si="2">SUM(K11:M11)</f>
        <v>12</v>
      </c>
      <c r="O11" s="408"/>
      <c r="P11" s="408">
        <v>4</v>
      </c>
      <c r="Q11" s="408">
        <v>9</v>
      </c>
      <c r="R11" s="409">
        <f t="shared" ref="R11:R74" si="3">SUM(O11:Q11)</f>
        <v>13</v>
      </c>
      <c r="S11" s="408">
        <v>1</v>
      </c>
      <c r="T11" s="408">
        <v>7</v>
      </c>
      <c r="U11" s="408">
        <v>12</v>
      </c>
      <c r="V11" s="409">
        <v>20</v>
      </c>
      <c r="W11" s="408"/>
      <c r="X11" s="408">
        <v>5</v>
      </c>
      <c r="Y11" s="408">
        <v>11</v>
      </c>
      <c r="Z11" s="409">
        <v>16</v>
      </c>
      <c r="AA11" s="408"/>
      <c r="AB11" s="408">
        <v>2</v>
      </c>
      <c r="AC11" s="408">
        <v>4</v>
      </c>
      <c r="AD11" s="409">
        <v>6</v>
      </c>
      <c r="AE11" s="408"/>
      <c r="AF11" s="408">
        <v>4</v>
      </c>
      <c r="AG11" s="408">
        <v>8</v>
      </c>
      <c r="AH11" s="409">
        <v>12</v>
      </c>
      <c r="AI11" s="408"/>
      <c r="AJ11" s="408">
        <v>8</v>
      </c>
      <c r="AK11" s="408">
        <v>5</v>
      </c>
      <c r="AL11" s="409">
        <v>13</v>
      </c>
      <c r="AM11" s="408">
        <v>1</v>
      </c>
      <c r="AN11" s="408">
        <v>1</v>
      </c>
      <c r="AO11" s="408">
        <v>4</v>
      </c>
      <c r="AP11" s="409">
        <v>6</v>
      </c>
      <c r="AQ11" s="408"/>
      <c r="AR11" s="408">
        <v>1</v>
      </c>
      <c r="AS11" s="408">
        <v>5</v>
      </c>
      <c r="AT11" s="409">
        <v>6</v>
      </c>
    </row>
    <row r="12" spans="1:46" s="457" customFormat="1">
      <c r="A12" s="736"/>
      <c r="B12" s="407" t="s">
        <v>406</v>
      </c>
      <c r="C12" s="408"/>
      <c r="D12" s="408">
        <v>2</v>
      </c>
      <c r="E12" s="408"/>
      <c r="F12" s="409">
        <f t="shared" si="0"/>
        <v>2</v>
      </c>
      <c r="G12" s="408"/>
      <c r="H12" s="408">
        <v>3</v>
      </c>
      <c r="I12" s="408"/>
      <c r="J12" s="409">
        <f t="shared" si="1"/>
        <v>3</v>
      </c>
      <c r="K12" s="408"/>
      <c r="L12" s="408"/>
      <c r="M12" s="408">
        <v>1</v>
      </c>
      <c r="N12" s="409">
        <f t="shared" si="2"/>
        <v>1</v>
      </c>
      <c r="O12" s="408"/>
      <c r="P12" s="408">
        <v>5</v>
      </c>
      <c r="Q12" s="408">
        <v>1</v>
      </c>
      <c r="R12" s="409">
        <f t="shared" si="3"/>
        <v>6</v>
      </c>
      <c r="S12" s="408">
        <v>1</v>
      </c>
      <c r="T12" s="408">
        <v>6</v>
      </c>
      <c r="U12" s="408"/>
      <c r="V12" s="409">
        <v>7</v>
      </c>
      <c r="W12" s="408"/>
      <c r="X12" s="408">
        <v>4</v>
      </c>
      <c r="Y12" s="408">
        <v>1</v>
      </c>
      <c r="Z12" s="409">
        <v>5</v>
      </c>
      <c r="AA12" s="408"/>
      <c r="AB12" s="408">
        <v>3</v>
      </c>
      <c r="AC12" s="408">
        <v>1</v>
      </c>
      <c r="AD12" s="409">
        <v>4</v>
      </c>
      <c r="AE12" s="408">
        <v>1</v>
      </c>
      <c r="AF12" s="408"/>
      <c r="AG12" s="408">
        <v>1</v>
      </c>
      <c r="AH12" s="409">
        <v>2</v>
      </c>
      <c r="AI12" s="408"/>
      <c r="AJ12" s="408">
        <v>2</v>
      </c>
      <c r="AK12" s="408"/>
      <c r="AL12" s="409">
        <v>2</v>
      </c>
      <c r="AM12" s="408"/>
      <c r="AN12" s="408"/>
      <c r="AO12" s="408"/>
      <c r="AP12" s="409"/>
      <c r="AQ12" s="408"/>
      <c r="AR12" s="408">
        <v>1</v>
      </c>
      <c r="AS12" s="408"/>
      <c r="AT12" s="409">
        <v>1</v>
      </c>
    </row>
    <row r="13" spans="1:46" s="457" customFormat="1">
      <c r="A13" s="736"/>
      <c r="B13" s="407" t="s">
        <v>212</v>
      </c>
      <c r="C13" s="408"/>
      <c r="D13" s="408"/>
      <c r="E13" s="408"/>
      <c r="F13" s="409">
        <f t="shared" si="0"/>
        <v>0</v>
      </c>
      <c r="G13" s="408"/>
      <c r="H13" s="408">
        <v>1</v>
      </c>
      <c r="I13" s="408"/>
      <c r="J13" s="409">
        <f t="shared" si="1"/>
        <v>1</v>
      </c>
      <c r="K13" s="408"/>
      <c r="L13" s="408"/>
      <c r="M13" s="408"/>
      <c r="N13" s="409">
        <f t="shared" si="2"/>
        <v>0</v>
      </c>
      <c r="O13" s="408"/>
      <c r="P13" s="408">
        <v>2</v>
      </c>
      <c r="Q13" s="408">
        <v>1</v>
      </c>
      <c r="R13" s="409">
        <f t="shared" si="3"/>
        <v>3</v>
      </c>
      <c r="S13" s="408"/>
      <c r="T13" s="408"/>
      <c r="U13" s="408"/>
      <c r="V13" s="409"/>
      <c r="W13" s="408"/>
      <c r="X13" s="408">
        <v>2</v>
      </c>
      <c r="Y13" s="408"/>
      <c r="Z13" s="409">
        <v>2</v>
      </c>
      <c r="AA13" s="408"/>
      <c r="AB13" s="408">
        <v>2</v>
      </c>
      <c r="AC13" s="408">
        <v>1</v>
      </c>
      <c r="AD13" s="409">
        <v>3</v>
      </c>
      <c r="AE13" s="408"/>
      <c r="AF13" s="408"/>
      <c r="AG13" s="408">
        <v>1</v>
      </c>
      <c r="AH13" s="409">
        <v>1</v>
      </c>
      <c r="AI13" s="408"/>
      <c r="AJ13" s="408"/>
      <c r="AK13" s="408">
        <v>1</v>
      </c>
      <c r="AL13" s="409">
        <v>1</v>
      </c>
      <c r="AM13" s="408"/>
      <c r="AN13" s="408">
        <v>1</v>
      </c>
      <c r="AO13" s="408">
        <v>1</v>
      </c>
      <c r="AP13" s="409">
        <v>2</v>
      </c>
      <c r="AQ13" s="408"/>
      <c r="AR13" s="408"/>
      <c r="AS13" s="408">
        <v>1</v>
      </c>
      <c r="AT13" s="409">
        <v>1</v>
      </c>
    </row>
    <row r="14" spans="1:46" s="457" customFormat="1">
      <c r="A14" s="736"/>
      <c r="B14" s="407" t="s">
        <v>378</v>
      </c>
      <c r="C14" s="408">
        <v>4</v>
      </c>
      <c r="D14" s="408">
        <v>32</v>
      </c>
      <c r="E14" s="408">
        <v>58</v>
      </c>
      <c r="F14" s="409">
        <f t="shared" si="0"/>
        <v>94</v>
      </c>
      <c r="G14" s="408">
        <v>4</v>
      </c>
      <c r="H14" s="408">
        <v>22</v>
      </c>
      <c r="I14" s="408">
        <v>52</v>
      </c>
      <c r="J14" s="409">
        <f t="shared" si="1"/>
        <v>78</v>
      </c>
      <c r="K14" s="408">
        <v>5</v>
      </c>
      <c r="L14" s="408">
        <v>25</v>
      </c>
      <c r="M14" s="408">
        <v>61</v>
      </c>
      <c r="N14" s="409">
        <f t="shared" si="2"/>
        <v>91</v>
      </c>
      <c r="O14" s="408">
        <v>4</v>
      </c>
      <c r="P14" s="408">
        <v>15</v>
      </c>
      <c r="Q14" s="408">
        <v>34</v>
      </c>
      <c r="R14" s="409">
        <f t="shared" si="3"/>
        <v>53</v>
      </c>
      <c r="S14" s="408">
        <v>3</v>
      </c>
      <c r="T14" s="408">
        <v>16</v>
      </c>
      <c r="U14" s="408">
        <v>44</v>
      </c>
      <c r="V14" s="409">
        <v>63</v>
      </c>
      <c r="W14" s="408">
        <v>1</v>
      </c>
      <c r="X14" s="408">
        <v>14</v>
      </c>
      <c r="Y14" s="408">
        <v>42</v>
      </c>
      <c r="Z14" s="409">
        <v>57</v>
      </c>
      <c r="AA14" s="408">
        <v>4</v>
      </c>
      <c r="AB14" s="408">
        <v>22</v>
      </c>
      <c r="AC14" s="408">
        <v>37</v>
      </c>
      <c r="AD14" s="409">
        <v>63</v>
      </c>
      <c r="AE14" s="408">
        <v>1</v>
      </c>
      <c r="AF14" s="408">
        <v>17</v>
      </c>
      <c r="AG14" s="408">
        <v>40</v>
      </c>
      <c r="AH14" s="409">
        <v>58</v>
      </c>
      <c r="AI14" s="408">
        <v>2</v>
      </c>
      <c r="AJ14" s="408">
        <v>15</v>
      </c>
      <c r="AK14" s="408">
        <v>28</v>
      </c>
      <c r="AL14" s="409">
        <v>45</v>
      </c>
      <c r="AM14" s="408">
        <v>4</v>
      </c>
      <c r="AN14" s="408">
        <v>7</v>
      </c>
      <c r="AO14" s="408">
        <v>40</v>
      </c>
      <c r="AP14" s="409">
        <v>51</v>
      </c>
      <c r="AQ14" s="408">
        <v>1</v>
      </c>
      <c r="AR14" s="408">
        <v>12</v>
      </c>
      <c r="AS14" s="408">
        <v>39</v>
      </c>
      <c r="AT14" s="409">
        <v>52</v>
      </c>
    </row>
    <row r="15" spans="1:46" s="457" customFormat="1">
      <c r="A15" s="736"/>
      <c r="B15" s="407" t="s">
        <v>540</v>
      </c>
      <c r="C15" s="408">
        <v>1</v>
      </c>
      <c r="D15" s="408">
        <v>1</v>
      </c>
      <c r="E15" s="408"/>
      <c r="F15" s="409">
        <f t="shared" si="0"/>
        <v>2</v>
      </c>
      <c r="G15" s="408"/>
      <c r="H15" s="408"/>
      <c r="I15" s="408"/>
      <c r="J15" s="409">
        <f t="shared" si="1"/>
        <v>0</v>
      </c>
      <c r="K15" s="408"/>
      <c r="L15" s="408"/>
      <c r="M15" s="408"/>
      <c r="N15" s="409">
        <f t="shared" si="2"/>
        <v>0</v>
      </c>
      <c r="O15" s="408"/>
      <c r="P15" s="408"/>
      <c r="Q15" s="408"/>
      <c r="R15" s="409">
        <f t="shared" si="3"/>
        <v>0</v>
      </c>
      <c r="S15" s="408"/>
      <c r="T15" s="408">
        <v>2</v>
      </c>
      <c r="U15" s="408"/>
      <c r="V15" s="409">
        <v>2</v>
      </c>
      <c r="W15" s="408"/>
      <c r="X15" s="408"/>
      <c r="Y15" s="408"/>
      <c r="Z15" s="409"/>
      <c r="AA15" s="408"/>
      <c r="AB15" s="408"/>
      <c r="AC15" s="408">
        <v>1</v>
      </c>
      <c r="AD15" s="409">
        <v>1</v>
      </c>
      <c r="AE15" s="408"/>
      <c r="AF15" s="408"/>
      <c r="AG15" s="408"/>
      <c r="AH15" s="409"/>
      <c r="AI15" s="408"/>
      <c r="AJ15" s="408">
        <v>1</v>
      </c>
      <c r="AK15" s="408"/>
      <c r="AL15" s="409">
        <v>1</v>
      </c>
      <c r="AM15" s="408"/>
      <c r="AN15" s="408"/>
      <c r="AO15" s="408">
        <v>1</v>
      </c>
      <c r="AP15" s="409">
        <v>1</v>
      </c>
      <c r="AQ15" s="408"/>
      <c r="AR15" s="408">
        <v>1</v>
      </c>
      <c r="AS15" s="408"/>
      <c r="AT15" s="409">
        <v>1</v>
      </c>
    </row>
    <row r="16" spans="1:46" s="457" customFormat="1">
      <c r="A16" s="736"/>
      <c r="B16" s="407" t="s">
        <v>213</v>
      </c>
      <c r="C16" s="408"/>
      <c r="D16" s="408"/>
      <c r="E16" s="408"/>
      <c r="F16" s="409">
        <f t="shared" si="0"/>
        <v>0</v>
      </c>
      <c r="G16" s="408"/>
      <c r="H16" s="408"/>
      <c r="I16" s="408"/>
      <c r="J16" s="409">
        <f t="shared" si="1"/>
        <v>0</v>
      </c>
      <c r="K16" s="408"/>
      <c r="L16" s="408"/>
      <c r="M16" s="408"/>
      <c r="N16" s="409">
        <f t="shared" si="2"/>
        <v>0</v>
      </c>
      <c r="O16" s="408"/>
      <c r="P16" s="408"/>
      <c r="Q16" s="408"/>
      <c r="R16" s="409">
        <f t="shared" si="3"/>
        <v>0</v>
      </c>
      <c r="S16" s="408"/>
      <c r="T16" s="408"/>
      <c r="U16" s="408"/>
      <c r="V16" s="409"/>
      <c r="W16" s="408">
        <v>1</v>
      </c>
      <c r="X16" s="408">
        <v>1</v>
      </c>
      <c r="Y16" s="408">
        <v>1</v>
      </c>
      <c r="Z16" s="409">
        <v>3</v>
      </c>
      <c r="AA16" s="408">
        <v>5</v>
      </c>
      <c r="AB16" s="408">
        <v>29</v>
      </c>
      <c r="AC16" s="408">
        <v>17</v>
      </c>
      <c r="AD16" s="409">
        <v>51</v>
      </c>
      <c r="AE16" s="408">
        <v>2</v>
      </c>
      <c r="AF16" s="408">
        <v>29</v>
      </c>
      <c r="AG16" s="408">
        <v>17</v>
      </c>
      <c r="AH16" s="409">
        <v>48</v>
      </c>
      <c r="AI16" s="408"/>
      <c r="AJ16" s="408">
        <v>16</v>
      </c>
      <c r="AK16" s="408">
        <v>9</v>
      </c>
      <c r="AL16" s="409">
        <v>25</v>
      </c>
      <c r="AM16" s="408">
        <v>1</v>
      </c>
      <c r="AN16" s="408">
        <v>9</v>
      </c>
      <c r="AO16" s="408">
        <v>15</v>
      </c>
      <c r="AP16" s="409">
        <v>25</v>
      </c>
      <c r="AQ16" s="408"/>
      <c r="AR16" s="408">
        <v>18</v>
      </c>
      <c r="AS16" s="408">
        <v>11</v>
      </c>
      <c r="AT16" s="409">
        <v>29</v>
      </c>
    </row>
    <row r="17" spans="1:46" s="457" customFormat="1">
      <c r="A17" s="736"/>
      <c r="B17" s="407" t="s">
        <v>407</v>
      </c>
      <c r="C17" s="408"/>
      <c r="D17" s="408">
        <v>3</v>
      </c>
      <c r="E17" s="408">
        <v>3</v>
      </c>
      <c r="F17" s="409">
        <f t="shared" si="0"/>
        <v>6</v>
      </c>
      <c r="G17" s="408">
        <v>1</v>
      </c>
      <c r="H17" s="408">
        <v>7</v>
      </c>
      <c r="I17" s="408">
        <v>3</v>
      </c>
      <c r="J17" s="409">
        <f t="shared" si="1"/>
        <v>11</v>
      </c>
      <c r="K17" s="408"/>
      <c r="L17" s="408">
        <v>2</v>
      </c>
      <c r="M17" s="408">
        <v>1</v>
      </c>
      <c r="N17" s="409">
        <f t="shared" si="2"/>
        <v>3</v>
      </c>
      <c r="O17" s="408">
        <v>2</v>
      </c>
      <c r="P17" s="408">
        <v>4</v>
      </c>
      <c r="Q17" s="408">
        <v>3</v>
      </c>
      <c r="R17" s="409">
        <f t="shared" si="3"/>
        <v>9</v>
      </c>
      <c r="S17" s="408">
        <v>1</v>
      </c>
      <c r="T17" s="408">
        <v>8</v>
      </c>
      <c r="U17" s="408">
        <v>1</v>
      </c>
      <c r="V17" s="409">
        <v>10</v>
      </c>
      <c r="W17" s="408">
        <v>2</v>
      </c>
      <c r="X17" s="408">
        <v>8</v>
      </c>
      <c r="Y17" s="408">
        <v>1</v>
      </c>
      <c r="Z17" s="409">
        <v>11</v>
      </c>
      <c r="AA17" s="408">
        <v>4</v>
      </c>
      <c r="AB17" s="408">
        <v>7</v>
      </c>
      <c r="AC17" s="408"/>
      <c r="AD17" s="409">
        <v>11</v>
      </c>
      <c r="AE17" s="408">
        <v>1</v>
      </c>
      <c r="AF17" s="408">
        <v>2</v>
      </c>
      <c r="AG17" s="408"/>
      <c r="AH17" s="409">
        <v>3</v>
      </c>
      <c r="AI17" s="408"/>
      <c r="AJ17" s="408">
        <v>4</v>
      </c>
      <c r="AK17" s="408">
        <v>2</v>
      </c>
      <c r="AL17" s="409">
        <v>6</v>
      </c>
      <c r="AM17" s="408"/>
      <c r="AN17" s="408">
        <v>1</v>
      </c>
      <c r="AO17" s="408"/>
      <c r="AP17" s="409">
        <v>1</v>
      </c>
      <c r="AQ17" s="408"/>
      <c r="AR17" s="408">
        <v>1</v>
      </c>
      <c r="AS17" s="408"/>
      <c r="AT17" s="409">
        <v>1</v>
      </c>
    </row>
    <row r="18" spans="1:46" s="457" customFormat="1">
      <c r="A18" s="736"/>
      <c r="B18" s="407" t="s">
        <v>628</v>
      </c>
      <c r="C18" s="408">
        <v>1</v>
      </c>
      <c r="D18" s="408">
        <v>5</v>
      </c>
      <c r="E18" s="408">
        <v>4</v>
      </c>
      <c r="F18" s="409">
        <f t="shared" si="0"/>
        <v>10</v>
      </c>
      <c r="G18" s="408"/>
      <c r="H18" s="408">
        <v>6</v>
      </c>
      <c r="I18" s="408">
        <v>6</v>
      </c>
      <c r="J18" s="409">
        <f t="shared" si="1"/>
        <v>12</v>
      </c>
      <c r="K18" s="408"/>
      <c r="L18" s="408">
        <v>8</v>
      </c>
      <c r="M18" s="408">
        <v>3</v>
      </c>
      <c r="N18" s="409">
        <f t="shared" si="2"/>
        <v>11</v>
      </c>
      <c r="O18" s="408"/>
      <c r="P18" s="408">
        <v>3</v>
      </c>
      <c r="Q18" s="408">
        <v>4</v>
      </c>
      <c r="R18" s="409">
        <f t="shared" si="3"/>
        <v>7</v>
      </c>
      <c r="S18" s="521"/>
      <c r="T18" s="521"/>
      <c r="U18" s="521"/>
      <c r="V18" s="519"/>
      <c r="W18" s="521"/>
      <c r="X18" s="521"/>
      <c r="Y18" s="521"/>
      <c r="Z18" s="519"/>
      <c r="AA18" s="521"/>
      <c r="AB18" s="521"/>
      <c r="AC18" s="521"/>
      <c r="AD18" s="519"/>
      <c r="AE18" s="521"/>
      <c r="AF18" s="521"/>
      <c r="AG18" s="521"/>
      <c r="AH18" s="519"/>
      <c r="AI18" s="521"/>
      <c r="AJ18" s="521"/>
      <c r="AK18" s="521"/>
      <c r="AL18" s="519"/>
      <c r="AM18" s="521"/>
      <c r="AN18" s="521"/>
      <c r="AO18" s="521"/>
      <c r="AP18" s="519"/>
      <c r="AQ18" s="521"/>
      <c r="AR18" s="521"/>
      <c r="AS18" s="521"/>
      <c r="AT18" s="519"/>
    </row>
    <row r="19" spans="1:46" s="457" customFormat="1">
      <c r="A19" s="736"/>
      <c r="B19" s="407" t="s">
        <v>590</v>
      </c>
      <c r="C19" s="408">
        <v>2</v>
      </c>
      <c r="D19" s="408">
        <v>16</v>
      </c>
      <c r="E19" s="408">
        <v>1</v>
      </c>
      <c r="F19" s="409">
        <f t="shared" si="0"/>
        <v>19</v>
      </c>
      <c r="G19" s="408"/>
      <c r="H19" s="408">
        <v>11</v>
      </c>
      <c r="I19" s="408">
        <v>2</v>
      </c>
      <c r="J19" s="409">
        <f t="shared" si="1"/>
        <v>13</v>
      </c>
      <c r="K19" s="408">
        <v>3</v>
      </c>
      <c r="L19" s="408">
        <v>8</v>
      </c>
      <c r="M19" s="408">
        <v>3</v>
      </c>
      <c r="N19" s="409">
        <f t="shared" si="2"/>
        <v>14</v>
      </c>
      <c r="O19" s="408">
        <v>3</v>
      </c>
      <c r="P19" s="408">
        <v>9</v>
      </c>
      <c r="Q19" s="408">
        <v>4</v>
      </c>
      <c r="R19" s="409">
        <f t="shared" si="3"/>
        <v>16</v>
      </c>
      <c r="S19" s="408"/>
      <c r="T19" s="408">
        <v>2</v>
      </c>
      <c r="U19" s="408">
        <v>2</v>
      </c>
      <c r="V19" s="409">
        <v>4</v>
      </c>
      <c r="W19" s="521"/>
      <c r="X19" s="521"/>
      <c r="Y19" s="521"/>
      <c r="Z19" s="519"/>
      <c r="AA19" s="521"/>
      <c r="AB19" s="521"/>
      <c r="AC19" s="521"/>
      <c r="AD19" s="519"/>
      <c r="AE19" s="521"/>
      <c r="AF19" s="521"/>
      <c r="AG19" s="521"/>
      <c r="AH19" s="519"/>
      <c r="AI19" s="521"/>
      <c r="AJ19" s="521"/>
      <c r="AK19" s="521"/>
      <c r="AL19" s="519"/>
      <c r="AM19" s="521"/>
      <c r="AN19" s="521"/>
      <c r="AO19" s="521"/>
      <c r="AP19" s="519"/>
      <c r="AQ19" s="521"/>
      <c r="AR19" s="521"/>
      <c r="AS19" s="521"/>
      <c r="AT19" s="519"/>
    </row>
    <row r="20" spans="1:46" s="457" customFormat="1">
      <c r="A20" s="736"/>
      <c r="B20" s="407" t="s">
        <v>718</v>
      </c>
      <c r="C20" s="408"/>
      <c r="D20" s="408">
        <v>4</v>
      </c>
      <c r="E20" s="408">
        <v>2</v>
      </c>
      <c r="F20" s="409">
        <f t="shared" si="0"/>
        <v>6</v>
      </c>
      <c r="G20" s="408"/>
      <c r="H20" s="408">
        <v>2</v>
      </c>
      <c r="I20" s="408"/>
      <c r="J20" s="409">
        <f t="shared" si="1"/>
        <v>2</v>
      </c>
      <c r="K20" s="408"/>
      <c r="L20" s="408"/>
      <c r="M20" s="408"/>
      <c r="N20" s="409"/>
      <c r="O20" s="408"/>
      <c r="P20" s="408"/>
      <c r="Q20" s="408"/>
      <c r="R20" s="409"/>
      <c r="S20" s="408"/>
      <c r="T20" s="408"/>
      <c r="U20" s="408"/>
      <c r="V20" s="409"/>
      <c r="W20" s="521"/>
      <c r="X20" s="521"/>
      <c r="Y20" s="521"/>
      <c r="Z20" s="519"/>
      <c r="AA20" s="521"/>
      <c r="AB20" s="521"/>
      <c r="AC20" s="521"/>
      <c r="AD20" s="519"/>
      <c r="AE20" s="521"/>
      <c r="AF20" s="521"/>
      <c r="AG20" s="521"/>
      <c r="AH20" s="519"/>
      <c r="AI20" s="521"/>
      <c r="AJ20" s="521"/>
      <c r="AK20" s="521"/>
      <c r="AL20" s="519"/>
      <c r="AM20" s="521"/>
      <c r="AN20" s="521"/>
      <c r="AO20" s="521"/>
      <c r="AP20" s="519"/>
      <c r="AQ20" s="521"/>
      <c r="AR20" s="521"/>
      <c r="AS20" s="521"/>
      <c r="AT20" s="519"/>
    </row>
    <row r="21" spans="1:46" s="457" customFormat="1">
      <c r="A21" s="736"/>
      <c r="B21" s="407" t="s">
        <v>214</v>
      </c>
      <c r="C21" s="408"/>
      <c r="D21" s="408"/>
      <c r="E21" s="408"/>
      <c r="F21" s="409">
        <f t="shared" si="0"/>
        <v>0</v>
      </c>
      <c r="G21" s="408">
        <v>1</v>
      </c>
      <c r="H21" s="408">
        <v>3</v>
      </c>
      <c r="I21" s="408">
        <v>1</v>
      </c>
      <c r="J21" s="409">
        <f t="shared" si="1"/>
        <v>5</v>
      </c>
      <c r="K21" s="408"/>
      <c r="L21" s="408">
        <v>2</v>
      </c>
      <c r="M21" s="408">
        <v>2</v>
      </c>
      <c r="N21" s="409">
        <f t="shared" si="2"/>
        <v>4</v>
      </c>
      <c r="O21" s="408"/>
      <c r="P21" s="408">
        <v>8</v>
      </c>
      <c r="Q21" s="408">
        <v>1</v>
      </c>
      <c r="R21" s="409">
        <f t="shared" si="3"/>
        <v>9</v>
      </c>
      <c r="S21" s="408"/>
      <c r="T21" s="408">
        <v>4</v>
      </c>
      <c r="U21" s="408"/>
      <c r="V21" s="409">
        <v>4</v>
      </c>
      <c r="W21" s="408"/>
      <c r="X21" s="408">
        <v>4</v>
      </c>
      <c r="Y21" s="408">
        <v>5</v>
      </c>
      <c r="Z21" s="409">
        <v>9</v>
      </c>
      <c r="AA21" s="408"/>
      <c r="AB21" s="408">
        <v>5</v>
      </c>
      <c r="AC21" s="408">
        <v>1</v>
      </c>
      <c r="AD21" s="409">
        <v>6</v>
      </c>
      <c r="AE21" s="408"/>
      <c r="AF21" s="408">
        <v>4</v>
      </c>
      <c r="AG21" s="408">
        <v>4</v>
      </c>
      <c r="AH21" s="409">
        <v>8</v>
      </c>
      <c r="AI21" s="408"/>
      <c r="AJ21" s="408">
        <v>5</v>
      </c>
      <c r="AK21" s="408">
        <v>1</v>
      </c>
      <c r="AL21" s="409">
        <v>6</v>
      </c>
      <c r="AM21" s="408">
        <v>1</v>
      </c>
      <c r="AN21" s="408">
        <v>8</v>
      </c>
      <c r="AO21" s="408">
        <v>3</v>
      </c>
      <c r="AP21" s="409">
        <v>12</v>
      </c>
      <c r="AQ21" s="408">
        <v>1</v>
      </c>
      <c r="AR21" s="408">
        <v>11</v>
      </c>
      <c r="AS21" s="408">
        <v>3</v>
      </c>
      <c r="AT21" s="409">
        <v>15</v>
      </c>
    </row>
    <row r="22" spans="1:46" s="457" customFormat="1">
      <c r="A22" s="736"/>
      <c r="B22" s="407" t="s">
        <v>541</v>
      </c>
      <c r="C22" s="408"/>
      <c r="D22" s="408">
        <v>3</v>
      </c>
      <c r="E22" s="408">
        <v>2</v>
      </c>
      <c r="F22" s="409">
        <f t="shared" si="0"/>
        <v>5</v>
      </c>
      <c r="G22" s="408"/>
      <c r="H22" s="408">
        <v>3</v>
      </c>
      <c r="I22" s="408">
        <v>1</v>
      </c>
      <c r="J22" s="409">
        <f t="shared" si="1"/>
        <v>4</v>
      </c>
      <c r="K22" s="408"/>
      <c r="L22" s="408">
        <v>10</v>
      </c>
      <c r="M22" s="408">
        <v>3</v>
      </c>
      <c r="N22" s="409">
        <f t="shared" si="2"/>
        <v>13</v>
      </c>
      <c r="O22" s="408">
        <v>2</v>
      </c>
      <c r="P22" s="408">
        <v>2</v>
      </c>
      <c r="Q22" s="408"/>
      <c r="R22" s="409">
        <f t="shared" si="3"/>
        <v>4</v>
      </c>
      <c r="S22" s="408"/>
      <c r="T22" s="408">
        <v>6</v>
      </c>
      <c r="U22" s="408">
        <v>2</v>
      </c>
      <c r="V22" s="409">
        <v>8</v>
      </c>
      <c r="W22" s="408"/>
      <c r="X22" s="408">
        <v>3</v>
      </c>
      <c r="Y22" s="408">
        <v>1</v>
      </c>
      <c r="Z22" s="409">
        <v>4</v>
      </c>
      <c r="AA22" s="408">
        <v>1</v>
      </c>
      <c r="AB22" s="408">
        <v>5</v>
      </c>
      <c r="AC22" s="408">
        <v>1</v>
      </c>
      <c r="AD22" s="409">
        <v>7</v>
      </c>
      <c r="AE22" s="408"/>
      <c r="AF22" s="408">
        <v>2</v>
      </c>
      <c r="AG22" s="408"/>
      <c r="AH22" s="409">
        <v>2</v>
      </c>
      <c r="AI22" s="408">
        <v>1</v>
      </c>
      <c r="AJ22" s="408">
        <v>2</v>
      </c>
      <c r="AK22" s="408"/>
      <c r="AL22" s="409">
        <v>3</v>
      </c>
      <c r="AM22" s="408"/>
      <c r="AN22" s="408">
        <v>5</v>
      </c>
      <c r="AO22" s="408"/>
      <c r="AP22" s="409">
        <v>5</v>
      </c>
      <c r="AQ22" s="408"/>
      <c r="AR22" s="408">
        <v>4</v>
      </c>
      <c r="AS22" s="408">
        <v>1</v>
      </c>
      <c r="AT22" s="409">
        <v>5</v>
      </c>
    </row>
    <row r="23" spans="1:46" s="457" customFormat="1">
      <c r="A23" s="736"/>
      <c r="B23" s="407" t="s">
        <v>664</v>
      </c>
      <c r="C23" s="408"/>
      <c r="D23" s="408"/>
      <c r="E23" s="408"/>
      <c r="F23" s="409">
        <f t="shared" si="0"/>
        <v>0</v>
      </c>
      <c r="G23" s="408">
        <v>5</v>
      </c>
      <c r="H23" s="408">
        <v>14</v>
      </c>
      <c r="I23" s="408">
        <v>8</v>
      </c>
      <c r="J23" s="409">
        <f t="shared" si="1"/>
        <v>27</v>
      </c>
      <c r="K23" s="408">
        <v>3</v>
      </c>
      <c r="L23" s="408">
        <v>24</v>
      </c>
      <c r="M23" s="408">
        <v>12</v>
      </c>
      <c r="N23" s="409">
        <f t="shared" si="2"/>
        <v>39</v>
      </c>
      <c r="O23" s="408">
        <v>4</v>
      </c>
      <c r="P23" s="408">
        <v>13</v>
      </c>
      <c r="Q23" s="408">
        <v>7</v>
      </c>
      <c r="R23" s="409">
        <f t="shared" si="3"/>
        <v>24</v>
      </c>
      <c r="S23" s="408">
        <v>3</v>
      </c>
      <c r="T23" s="408">
        <v>17</v>
      </c>
      <c r="U23" s="408">
        <v>13</v>
      </c>
      <c r="V23" s="409">
        <v>33</v>
      </c>
      <c r="W23" s="408">
        <v>3</v>
      </c>
      <c r="X23" s="408">
        <v>18</v>
      </c>
      <c r="Y23" s="408">
        <v>13</v>
      </c>
      <c r="Z23" s="409">
        <v>34</v>
      </c>
      <c r="AA23" s="408">
        <v>3</v>
      </c>
      <c r="AB23" s="408">
        <v>29</v>
      </c>
      <c r="AC23" s="408">
        <v>9</v>
      </c>
      <c r="AD23" s="409">
        <v>41</v>
      </c>
      <c r="AE23" s="408">
        <v>1</v>
      </c>
      <c r="AF23" s="408">
        <v>29</v>
      </c>
      <c r="AG23" s="408">
        <v>19</v>
      </c>
      <c r="AH23" s="409">
        <v>49</v>
      </c>
      <c r="AI23" s="408">
        <v>3</v>
      </c>
      <c r="AJ23" s="408">
        <v>26</v>
      </c>
      <c r="AK23" s="408">
        <v>13</v>
      </c>
      <c r="AL23" s="409">
        <v>42</v>
      </c>
      <c r="AM23" s="408">
        <v>1</v>
      </c>
      <c r="AN23" s="408">
        <v>31</v>
      </c>
      <c r="AO23" s="408">
        <v>14</v>
      </c>
      <c r="AP23" s="409">
        <v>46</v>
      </c>
      <c r="AQ23" s="408">
        <v>1</v>
      </c>
      <c r="AR23" s="408">
        <v>25</v>
      </c>
      <c r="AS23" s="408">
        <v>23</v>
      </c>
      <c r="AT23" s="409">
        <v>49</v>
      </c>
    </row>
    <row r="24" spans="1:46" s="457" customFormat="1">
      <c r="A24" s="736"/>
      <c r="B24" s="407" t="s">
        <v>741</v>
      </c>
      <c r="C24" s="408">
        <v>1</v>
      </c>
      <c r="D24" s="408">
        <v>5</v>
      </c>
      <c r="E24" s="408">
        <v>11</v>
      </c>
      <c r="F24" s="409">
        <f t="shared" si="0"/>
        <v>17</v>
      </c>
      <c r="G24" s="408"/>
      <c r="H24" s="408"/>
      <c r="I24" s="408"/>
      <c r="J24" s="409"/>
      <c r="K24" s="408"/>
      <c r="L24" s="408"/>
      <c r="M24" s="408"/>
      <c r="N24" s="409"/>
      <c r="O24" s="408"/>
      <c r="P24" s="408"/>
      <c r="Q24" s="408"/>
      <c r="R24" s="409"/>
      <c r="S24" s="408"/>
      <c r="T24" s="408"/>
      <c r="U24" s="408"/>
      <c r="V24" s="409"/>
      <c r="W24" s="408"/>
      <c r="X24" s="408"/>
      <c r="Y24" s="408"/>
      <c r="Z24" s="409"/>
      <c r="AA24" s="408"/>
      <c r="AB24" s="408"/>
      <c r="AC24" s="408"/>
      <c r="AD24" s="409"/>
      <c r="AE24" s="408"/>
      <c r="AF24" s="408"/>
      <c r="AG24" s="408"/>
      <c r="AH24" s="409"/>
      <c r="AI24" s="408"/>
      <c r="AJ24" s="408"/>
      <c r="AK24" s="408"/>
      <c r="AL24" s="409"/>
      <c r="AM24" s="408"/>
      <c r="AN24" s="408"/>
      <c r="AO24" s="408"/>
      <c r="AP24" s="409"/>
      <c r="AQ24" s="408"/>
      <c r="AR24" s="408"/>
      <c r="AS24" s="408"/>
      <c r="AT24" s="409"/>
    </row>
    <row r="25" spans="1:46" s="457" customFormat="1">
      <c r="A25" s="736"/>
      <c r="B25" s="407" t="s">
        <v>215</v>
      </c>
      <c r="C25" s="408">
        <v>2</v>
      </c>
      <c r="D25" s="408">
        <v>10</v>
      </c>
      <c r="E25" s="408">
        <v>2</v>
      </c>
      <c r="F25" s="409">
        <f t="shared" si="0"/>
        <v>14</v>
      </c>
      <c r="G25" s="408"/>
      <c r="H25" s="408">
        <v>12</v>
      </c>
      <c r="I25" s="408">
        <v>2</v>
      </c>
      <c r="J25" s="409">
        <f t="shared" si="1"/>
        <v>14</v>
      </c>
      <c r="K25" s="408">
        <v>4</v>
      </c>
      <c r="L25" s="408">
        <v>10</v>
      </c>
      <c r="M25" s="408">
        <v>3</v>
      </c>
      <c r="N25" s="409">
        <f t="shared" si="2"/>
        <v>17</v>
      </c>
      <c r="O25" s="408">
        <v>2</v>
      </c>
      <c r="P25" s="408">
        <v>15</v>
      </c>
      <c r="Q25" s="408">
        <v>3</v>
      </c>
      <c r="R25" s="409">
        <f t="shared" si="3"/>
        <v>20</v>
      </c>
      <c r="S25" s="408"/>
      <c r="T25" s="408">
        <v>25</v>
      </c>
      <c r="U25" s="408">
        <v>2</v>
      </c>
      <c r="V25" s="409">
        <v>27</v>
      </c>
      <c r="W25" s="408">
        <v>2</v>
      </c>
      <c r="X25" s="408">
        <v>18</v>
      </c>
      <c r="Y25" s="408">
        <v>3</v>
      </c>
      <c r="Z25" s="409">
        <v>23</v>
      </c>
      <c r="AA25" s="408">
        <v>1</v>
      </c>
      <c r="AB25" s="408">
        <v>18</v>
      </c>
      <c r="AC25" s="408">
        <v>1</v>
      </c>
      <c r="AD25" s="409">
        <v>20</v>
      </c>
      <c r="AE25" s="408">
        <v>1</v>
      </c>
      <c r="AF25" s="408">
        <v>13</v>
      </c>
      <c r="AG25" s="408">
        <v>4</v>
      </c>
      <c r="AH25" s="409">
        <v>18</v>
      </c>
      <c r="AI25" s="408">
        <v>3</v>
      </c>
      <c r="AJ25" s="408">
        <v>12</v>
      </c>
      <c r="AK25" s="408">
        <v>4</v>
      </c>
      <c r="AL25" s="409">
        <v>19</v>
      </c>
      <c r="AM25" s="408">
        <v>2</v>
      </c>
      <c r="AN25" s="408">
        <v>14</v>
      </c>
      <c r="AO25" s="408">
        <v>4</v>
      </c>
      <c r="AP25" s="409">
        <v>20</v>
      </c>
      <c r="AQ25" s="408">
        <v>2</v>
      </c>
      <c r="AR25" s="408">
        <v>19</v>
      </c>
      <c r="AS25" s="408"/>
      <c r="AT25" s="409">
        <v>21</v>
      </c>
    </row>
    <row r="26" spans="1:46" s="457" customFormat="1">
      <c r="A26" s="736"/>
      <c r="B26" s="407" t="s">
        <v>216</v>
      </c>
      <c r="C26" s="408"/>
      <c r="D26" s="408">
        <v>4</v>
      </c>
      <c r="E26" s="408">
        <v>1</v>
      </c>
      <c r="F26" s="409">
        <f t="shared" si="0"/>
        <v>5</v>
      </c>
      <c r="G26" s="408"/>
      <c r="H26" s="408">
        <v>2</v>
      </c>
      <c r="I26" s="408"/>
      <c r="J26" s="409">
        <f t="shared" si="1"/>
        <v>2</v>
      </c>
      <c r="K26" s="408">
        <v>1</v>
      </c>
      <c r="L26" s="408">
        <v>5</v>
      </c>
      <c r="M26" s="408">
        <v>1</v>
      </c>
      <c r="N26" s="409">
        <f t="shared" si="2"/>
        <v>7</v>
      </c>
      <c r="O26" s="408"/>
      <c r="P26" s="408">
        <v>4</v>
      </c>
      <c r="Q26" s="408">
        <v>1</v>
      </c>
      <c r="R26" s="409">
        <f t="shared" si="3"/>
        <v>5</v>
      </c>
      <c r="S26" s="408"/>
      <c r="T26" s="408"/>
      <c r="U26" s="408">
        <v>2</v>
      </c>
      <c r="V26" s="409">
        <v>2</v>
      </c>
      <c r="W26" s="408">
        <v>1</v>
      </c>
      <c r="X26" s="408">
        <v>1</v>
      </c>
      <c r="Y26" s="408">
        <v>2</v>
      </c>
      <c r="Z26" s="409">
        <v>4</v>
      </c>
      <c r="AA26" s="408"/>
      <c r="AB26" s="408">
        <v>1</v>
      </c>
      <c r="AC26" s="408"/>
      <c r="AD26" s="409">
        <v>1</v>
      </c>
      <c r="AE26" s="408"/>
      <c r="AF26" s="408">
        <v>1</v>
      </c>
      <c r="AG26" s="408">
        <v>1</v>
      </c>
      <c r="AH26" s="409">
        <v>2</v>
      </c>
      <c r="AI26" s="408"/>
      <c r="AJ26" s="408">
        <v>3</v>
      </c>
      <c r="AK26" s="408">
        <v>1</v>
      </c>
      <c r="AL26" s="409">
        <v>4</v>
      </c>
      <c r="AM26" s="408">
        <v>1</v>
      </c>
      <c r="AN26" s="408">
        <v>1</v>
      </c>
      <c r="AO26" s="408">
        <v>2</v>
      </c>
      <c r="AP26" s="409">
        <v>4</v>
      </c>
      <c r="AQ26" s="408">
        <v>1</v>
      </c>
      <c r="AR26" s="408">
        <v>5</v>
      </c>
      <c r="AS26" s="408">
        <v>2</v>
      </c>
      <c r="AT26" s="409">
        <v>8</v>
      </c>
    </row>
    <row r="27" spans="1:46" s="457" customFormat="1">
      <c r="A27" s="736"/>
      <c r="B27" s="407" t="s">
        <v>217</v>
      </c>
      <c r="C27" s="408">
        <v>3</v>
      </c>
      <c r="D27" s="408">
        <v>12</v>
      </c>
      <c r="E27" s="408">
        <v>7</v>
      </c>
      <c r="F27" s="409">
        <f t="shared" si="0"/>
        <v>22</v>
      </c>
      <c r="G27" s="408"/>
      <c r="H27" s="408">
        <v>13</v>
      </c>
      <c r="I27" s="408">
        <v>4</v>
      </c>
      <c r="J27" s="409">
        <f t="shared" si="1"/>
        <v>17</v>
      </c>
      <c r="K27" s="408">
        <v>3</v>
      </c>
      <c r="L27" s="408">
        <v>12</v>
      </c>
      <c r="M27" s="408">
        <v>10</v>
      </c>
      <c r="N27" s="409">
        <f t="shared" si="2"/>
        <v>25</v>
      </c>
      <c r="O27" s="408">
        <v>3</v>
      </c>
      <c r="P27" s="408">
        <v>13</v>
      </c>
      <c r="Q27" s="408">
        <v>10</v>
      </c>
      <c r="R27" s="409">
        <f t="shared" si="3"/>
        <v>26</v>
      </c>
      <c r="S27" s="408">
        <v>2</v>
      </c>
      <c r="T27" s="408">
        <v>14</v>
      </c>
      <c r="U27" s="408">
        <v>9</v>
      </c>
      <c r="V27" s="409">
        <v>25</v>
      </c>
      <c r="W27" s="408">
        <v>2</v>
      </c>
      <c r="X27" s="408">
        <v>20</v>
      </c>
      <c r="Y27" s="408">
        <v>13</v>
      </c>
      <c r="Z27" s="409">
        <v>35</v>
      </c>
      <c r="AA27" s="408"/>
      <c r="AB27" s="408">
        <v>22</v>
      </c>
      <c r="AC27" s="408">
        <v>7</v>
      </c>
      <c r="AD27" s="409">
        <v>29</v>
      </c>
      <c r="AE27" s="408">
        <v>2</v>
      </c>
      <c r="AF27" s="408">
        <v>15</v>
      </c>
      <c r="AG27" s="408">
        <v>14</v>
      </c>
      <c r="AH27" s="409">
        <v>31</v>
      </c>
      <c r="AI27" s="408">
        <v>1</v>
      </c>
      <c r="AJ27" s="408">
        <v>14</v>
      </c>
      <c r="AK27" s="408">
        <v>12</v>
      </c>
      <c r="AL27" s="409">
        <v>27</v>
      </c>
      <c r="AM27" s="408">
        <v>3</v>
      </c>
      <c r="AN27" s="408">
        <v>10</v>
      </c>
      <c r="AO27" s="408">
        <v>7</v>
      </c>
      <c r="AP27" s="409">
        <v>20</v>
      </c>
      <c r="AQ27" s="408">
        <v>6</v>
      </c>
      <c r="AR27" s="408">
        <v>19</v>
      </c>
      <c r="AS27" s="408">
        <v>12</v>
      </c>
      <c r="AT27" s="409">
        <v>37</v>
      </c>
    </row>
    <row r="28" spans="1:46" s="457" customFormat="1">
      <c r="A28" s="736"/>
      <c r="B28" s="407" t="s">
        <v>218</v>
      </c>
      <c r="C28" s="408">
        <v>2</v>
      </c>
      <c r="D28" s="408">
        <v>10</v>
      </c>
      <c r="E28" s="408">
        <v>9</v>
      </c>
      <c r="F28" s="409">
        <f t="shared" si="0"/>
        <v>21</v>
      </c>
      <c r="G28" s="408">
        <v>5</v>
      </c>
      <c r="H28" s="408">
        <v>15</v>
      </c>
      <c r="I28" s="408">
        <v>8</v>
      </c>
      <c r="J28" s="409">
        <f t="shared" si="1"/>
        <v>28</v>
      </c>
      <c r="K28" s="408">
        <v>1</v>
      </c>
      <c r="L28" s="408">
        <v>12</v>
      </c>
      <c r="M28" s="408">
        <v>2</v>
      </c>
      <c r="N28" s="409">
        <f t="shared" si="2"/>
        <v>15</v>
      </c>
      <c r="O28" s="408">
        <v>2</v>
      </c>
      <c r="P28" s="408">
        <v>10</v>
      </c>
      <c r="Q28" s="408">
        <v>3</v>
      </c>
      <c r="R28" s="409">
        <f t="shared" si="3"/>
        <v>15</v>
      </c>
      <c r="S28" s="408">
        <v>1</v>
      </c>
      <c r="T28" s="408">
        <v>9</v>
      </c>
      <c r="U28" s="408">
        <v>5</v>
      </c>
      <c r="V28" s="409">
        <v>15</v>
      </c>
      <c r="W28" s="408">
        <v>1</v>
      </c>
      <c r="X28" s="408">
        <v>13</v>
      </c>
      <c r="Y28" s="408">
        <v>8</v>
      </c>
      <c r="Z28" s="409">
        <v>22</v>
      </c>
      <c r="AA28" s="408">
        <v>2</v>
      </c>
      <c r="AB28" s="408">
        <v>10</v>
      </c>
      <c r="AC28" s="408">
        <v>3</v>
      </c>
      <c r="AD28" s="409">
        <v>15</v>
      </c>
      <c r="AE28" s="408">
        <v>1</v>
      </c>
      <c r="AF28" s="408">
        <v>9</v>
      </c>
      <c r="AG28" s="408">
        <v>9</v>
      </c>
      <c r="AH28" s="409">
        <v>19</v>
      </c>
      <c r="AI28" s="408"/>
      <c r="AJ28" s="408">
        <v>11</v>
      </c>
      <c r="AK28" s="408">
        <v>5</v>
      </c>
      <c r="AL28" s="409">
        <v>16</v>
      </c>
      <c r="AM28" s="408">
        <v>4</v>
      </c>
      <c r="AN28" s="408">
        <v>8</v>
      </c>
      <c r="AO28" s="408">
        <v>16</v>
      </c>
      <c r="AP28" s="409">
        <v>28</v>
      </c>
      <c r="AQ28" s="408">
        <v>1</v>
      </c>
      <c r="AR28" s="408">
        <v>10</v>
      </c>
      <c r="AS28" s="408">
        <v>12</v>
      </c>
      <c r="AT28" s="409">
        <v>23</v>
      </c>
    </row>
    <row r="29" spans="1:46" s="457" customFormat="1">
      <c r="A29" s="736"/>
      <c r="B29" s="407" t="s">
        <v>219</v>
      </c>
      <c r="C29" s="408">
        <v>2</v>
      </c>
      <c r="D29" s="408">
        <v>4</v>
      </c>
      <c r="E29" s="408">
        <v>5</v>
      </c>
      <c r="F29" s="409">
        <f t="shared" si="0"/>
        <v>11</v>
      </c>
      <c r="G29" s="408">
        <v>1</v>
      </c>
      <c r="H29" s="408">
        <v>9</v>
      </c>
      <c r="I29" s="408">
        <v>1</v>
      </c>
      <c r="J29" s="409">
        <f t="shared" si="1"/>
        <v>11</v>
      </c>
      <c r="K29" s="408">
        <v>4</v>
      </c>
      <c r="L29" s="408">
        <v>11</v>
      </c>
      <c r="M29" s="408">
        <v>5</v>
      </c>
      <c r="N29" s="409">
        <f t="shared" si="2"/>
        <v>20</v>
      </c>
      <c r="O29" s="408">
        <v>1</v>
      </c>
      <c r="P29" s="408">
        <v>11</v>
      </c>
      <c r="Q29" s="408">
        <v>5</v>
      </c>
      <c r="R29" s="409">
        <f t="shared" si="3"/>
        <v>17</v>
      </c>
      <c r="S29" s="408">
        <v>1</v>
      </c>
      <c r="T29" s="408">
        <v>5</v>
      </c>
      <c r="U29" s="408">
        <v>3</v>
      </c>
      <c r="V29" s="409">
        <v>9</v>
      </c>
      <c r="W29" s="408">
        <v>3</v>
      </c>
      <c r="X29" s="408">
        <v>8</v>
      </c>
      <c r="Y29" s="408">
        <v>3</v>
      </c>
      <c r="Z29" s="409">
        <v>14</v>
      </c>
      <c r="AA29" s="408">
        <v>2</v>
      </c>
      <c r="AB29" s="408">
        <v>11</v>
      </c>
      <c r="AC29" s="408">
        <v>2</v>
      </c>
      <c r="AD29" s="409">
        <v>15</v>
      </c>
      <c r="AE29" s="408">
        <v>3</v>
      </c>
      <c r="AF29" s="408">
        <v>20</v>
      </c>
      <c r="AG29" s="408">
        <v>3</v>
      </c>
      <c r="AH29" s="409">
        <v>26</v>
      </c>
      <c r="AI29" s="408">
        <v>2</v>
      </c>
      <c r="AJ29" s="408">
        <v>11</v>
      </c>
      <c r="AK29" s="408">
        <v>2</v>
      </c>
      <c r="AL29" s="409">
        <v>15</v>
      </c>
      <c r="AM29" s="408">
        <v>4</v>
      </c>
      <c r="AN29" s="408">
        <v>9</v>
      </c>
      <c r="AO29" s="408">
        <v>4</v>
      </c>
      <c r="AP29" s="409">
        <v>17</v>
      </c>
      <c r="AQ29" s="408">
        <v>1</v>
      </c>
      <c r="AR29" s="408">
        <v>17</v>
      </c>
      <c r="AS29" s="408">
        <v>11</v>
      </c>
      <c r="AT29" s="409">
        <v>29</v>
      </c>
    </row>
    <row r="30" spans="1:46" s="457" customFormat="1">
      <c r="A30" s="736"/>
      <c r="B30" s="407" t="s">
        <v>520</v>
      </c>
      <c r="C30" s="408"/>
      <c r="D30" s="408"/>
      <c r="E30" s="408"/>
      <c r="F30" s="409">
        <f t="shared" si="0"/>
        <v>0</v>
      </c>
      <c r="G30" s="408"/>
      <c r="H30" s="408"/>
      <c r="I30" s="408"/>
      <c r="J30" s="409">
        <f t="shared" si="1"/>
        <v>0</v>
      </c>
      <c r="K30" s="408">
        <v>1</v>
      </c>
      <c r="L30" s="408"/>
      <c r="M30" s="408">
        <v>1</v>
      </c>
      <c r="N30" s="409">
        <f t="shared" si="2"/>
        <v>2</v>
      </c>
      <c r="O30" s="408"/>
      <c r="P30" s="408"/>
      <c r="Q30" s="408"/>
      <c r="R30" s="409">
        <f t="shared" si="3"/>
        <v>0</v>
      </c>
      <c r="S30" s="408"/>
      <c r="T30" s="408">
        <v>1</v>
      </c>
      <c r="U30" s="408"/>
      <c r="V30" s="409">
        <v>1</v>
      </c>
      <c r="W30" s="408"/>
      <c r="X30" s="408"/>
      <c r="Y30" s="408">
        <v>1</v>
      </c>
      <c r="Z30" s="409">
        <v>1</v>
      </c>
      <c r="AA30" s="408"/>
      <c r="AB30" s="408"/>
      <c r="AC30" s="408"/>
      <c r="AD30" s="409"/>
      <c r="AE30" s="408"/>
      <c r="AF30" s="408">
        <v>2</v>
      </c>
      <c r="AG30" s="408">
        <v>1</v>
      </c>
      <c r="AH30" s="409">
        <v>3</v>
      </c>
      <c r="AI30" s="408"/>
      <c r="AJ30" s="408"/>
      <c r="AK30" s="408"/>
      <c r="AL30" s="409"/>
      <c r="AM30" s="408"/>
      <c r="AN30" s="408"/>
      <c r="AO30" s="408"/>
      <c r="AP30" s="409"/>
      <c r="AQ30" s="408"/>
      <c r="AR30" s="408"/>
      <c r="AS30" s="408"/>
      <c r="AT30" s="409"/>
    </row>
    <row r="31" spans="1:46" s="457" customFormat="1">
      <c r="A31" s="736"/>
      <c r="B31" s="407" t="s">
        <v>220</v>
      </c>
      <c r="C31" s="408"/>
      <c r="D31" s="408"/>
      <c r="E31" s="408"/>
      <c r="F31" s="409">
        <f t="shared" si="0"/>
        <v>0</v>
      </c>
      <c r="G31" s="408"/>
      <c r="H31" s="408"/>
      <c r="I31" s="408"/>
      <c r="J31" s="409">
        <f t="shared" si="1"/>
        <v>0</v>
      </c>
      <c r="K31" s="408"/>
      <c r="L31" s="408">
        <v>1</v>
      </c>
      <c r="M31" s="408">
        <v>1</v>
      </c>
      <c r="N31" s="409">
        <f t="shared" si="2"/>
        <v>2</v>
      </c>
      <c r="O31" s="408"/>
      <c r="P31" s="408">
        <v>1</v>
      </c>
      <c r="Q31" s="408"/>
      <c r="R31" s="409">
        <f t="shared" si="3"/>
        <v>1</v>
      </c>
      <c r="S31" s="408"/>
      <c r="T31" s="408"/>
      <c r="U31" s="408"/>
      <c r="V31" s="409"/>
      <c r="W31" s="408"/>
      <c r="X31" s="408"/>
      <c r="Y31" s="408"/>
      <c r="Z31" s="409"/>
      <c r="AA31" s="408"/>
      <c r="AB31" s="408">
        <v>1</v>
      </c>
      <c r="AC31" s="408">
        <v>1</v>
      </c>
      <c r="AD31" s="409">
        <v>2</v>
      </c>
      <c r="AE31" s="408"/>
      <c r="AF31" s="408">
        <v>2</v>
      </c>
      <c r="AG31" s="408">
        <v>1</v>
      </c>
      <c r="AH31" s="409">
        <v>3</v>
      </c>
      <c r="AI31" s="408"/>
      <c r="AJ31" s="408">
        <v>3</v>
      </c>
      <c r="AK31" s="408">
        <v>1</v>
      </c>
      <c r="AL31" s="409">
        <v>4</v>
      </c>
      <c r="AM31" s="408"/>
      <c r="AN31" s="408"/>
      <c r="AO31" s="408">
        <v>5</v>
      </c>
      <c r="AP31" s="409">
        <v>5</v>
      </c>
      <c r="AQ31" s="408"/>
      <c r="AR31" s="408"/>
      <c r="AS31" s="408">
        <v>3</v>
      </c>
      <c r="AT31" s="409">
        <v>3</v>
      </c>
    </row>
    <row r="32" spans="1:46" s="457" customFormat="1">
      <c r="A32" s="736"/>
      <c r="B32" s="407" t="s">
        <v>542</v>
      </c>
      <c r="C32" s="408"/>
      <c r="D32" s="408">
        <v>9</v>
      </c>
      <c r="E32" s="408">
        <v>2</v>
      </c>
      <c r="F32" s="409">
        <f t="shared" si="0"/>
        <v>11</v>
      </c>
      <c r="G32" s="408">
        <v>1</v>
      </c>
      <c r="H32" s="408">
        <v>8</v>
      </c>
      <c r="I32" s="408">
        <v>3</v>
      </c>
      <c r="J32" s="409">
        <f t="shared" si="1"/>
        <v>12</v>
      </c>
      <c r="K32" s="408"/>
      <c r="L32" s="408">
        <v>7</v>
      </c>
      <c r="M32" s="408">
        <v>2</v>
      </c>
      <c r="N32" s="409">
        <f t="shared" si="2"/>
        <v>9</v>
      </c>
      <c r="O32" s="408">
        <v>2</v>
      </c>
      <c r="P32" s="408">
        <v>5</v>
      </c>
      <c r="Q32" s="408">
        <v>1</v>
      </c>
      <c r="R32" s="409">
        <f t="shared" si="3"/>
        <v>8</v>
      </c>
      <c r="S32" s="408">
        <v>1</v>
      </c>
      <c r="T32" s="408">
        <v>4</v>
      </c>
      <c r="U32" s="408">
        <v>3</v>
      </c>
      <c r="V32" s="409">
        <v>8</v>
      </c>
      <c r="W32" s="408">
        <v>1</v>
      </c>
      <c r="X32" s="408">
        <v>3</v>
      </c>
      <c r="Y32" s="408">
        <v>1</v>
      </c>
      <c r="Z32" s="409">
        <v>5</v>
      </c>
      <c r="AA32" s="408">
        <v>1</v>
      </c>
      <c r="AB32" s="408">
        <v>6</v>
      </c>
      <c r="AC32" s="408">
        <v>4</v>
      </c>
      <c r="AD32" s="409">
        <v>11</v>
      </c>
      <c r="AE32" s="408"/>
      <c r="AF32" s="408">
        <v>9</v>
      </c>
      <c r="AG32" s="408">
        <v>3</v>
      </c>
      <c r="AH32" s="409">
        <v>12</v>
      </c>
      <c r="AI32" s="408"/>
      <c r="AJ32" s="408">
        <v>5</v>
      </c>
      <c r="AK32" s="408">
        <v>4</v>
      </c>
      <c r="AL32" s="409">
        <v>9</v>
      </c>
      <c r="AM32" s="408"/>
      <c r="AN32" s="408">
        <v>5</v>
      </c>
      <c r="AO32" s="408">
        <v>3</v>
      </c>
      <c r="AP32" s="409">
        <v>8</v>
      </c>
      <c r="AQ32" s="408">
        <v>2</v>
      </c>
      <c r="AR32" s="408">
        <v>9</v>
      </c>
      <c r="AS32" s="408">
        <v>2</v>
      </c>
      <c r="AT32" s="409">
        <v>13</v>
      </c>
    </row>
    <row r="33" spans="1:46" s="457" customFormat="1">
      <c r="A33" s="736"/>
      <c r="B33" s="407" t="s">
        <v>408</v>
      </c>
      <c r="C33" s="408"/>
      <c r="D33" s="408"/>
      <c r="E33" s="408"/>
      <c r="F33" s="409">
        <f t="shared" si="0"/>
        <v>0</v>
      </c>
      <c r="G33" s="408"/>
      <c r="H33" s="408"/>
      <c r="I33" s="408"/>
      <c r="J33" s="409">
        <f t="shared" si="1"/>
        <v>0</v>
      </c>
      <c r="K33" s="408">
        <v>1</v>
      </c>
      <c r="L33" s="408"/>
      <c r="M33" s="408">
        <v>1</v>
      </c>
      <c r="N33" s="409">
        <f t="shared" si="2"/>
        <v>2</v>
      </c>
      <c r="O33" s="408"/>
      <c r="P33" s="408"/>
      <c r="Q33" s="408"/>
      <c r="R33" s="409">
        <f t="shared" si="3"/>
        <v>0</v>
      </c>
      <c r="S33" s="408"/>
      <c r="T33" s="408"/>
      <c r="U33" s="408">
        <v>2</v>
      </c>
      <c r="V33" s="409">
        <v>2</v>
      </c>
      <c r="W33" s="408"/>
      <c r="X33" s="408"/>
      <c r="Y33" s="408"/>
      <c r="Z33" s="409"/>
      <c r="AA33" s="408"/>
      <c r="AB33" s="408"/>
      <c r="AC33" s="408"/>
      <c r="AD33" s="409"/>
      <c r="AE33" s="408"/>
      <c r="AF33" s="408"/>
      <c r="AG33" s="408"/>
      <c r="AH33" s="409"/>
      <c r="AI33" s="408"/>
      <c r="AJ33" s="408"/>
      <c r="AK33" s="408"/>
      <c r="AL33" s="409"/>
      <c r="AM33" s="408"/>
      <c r="AN33" s="408">
        <v>1</v>
      </c>
      <c r="AO33" s="408">
        <v>1</v>
      </c>
      <c r="AP33" s="409">
        <v>2</v>
      </c>
      <c r="AQ33" s="408"/>
      <c r="AR33" s="408"/>
      <c r="AS33" s="408">
        <v>1</v>
      </c>
      <c r="AT33" s="409">
        <v>1</v>
      </c>
    </row>
    <row r="34" spans="1:46" s="457" customFormat="1">
      <c r="A34" s="736"/>
      <c r="B34" s="407" t="s">
        <v>221</v>
      </c>
      <c r="C34" s="408">
        <v>3</v>
      </c>
      <c r="D34" s="408">
        <v>19</v>
      </c>
      <c r="E34" s="408">
        <v>20</v>
      </c>
      <c r="F34" s="409">
        <f t="shared" si="0"/>
        <v>42</v>
      </c>
      <c r="G34" s="408">
        <v>3</v>
      </c>
      <c r="H34" s="408">
        <v>22</v>
      </c>
      <c r="I34" s="408">
        <v>19</v>
      </c>
      <c r="J34" s="409">
        <f t="shared" si="1"/>
        <v>44</v>
      </c>
      <c r="K34" s="408">
        <v>3</v>
      </c>
      <c r="L34" s="408">
        <v>18</v>
      </c>
      <c r="M34" s="408">
        <v>10</v>
      </c>
      <c r="N34" s="409">
        <f t="shared" si="2"/>
        <v>31</v>
      </c>
      <c r="O34" s="408">
        <v>3</v>
      </c>
      <c r="P34" s="408">
        <v>12</v>
      </c>
      <c r="Q34" s="408">
        <v>13</v>
      </c>
      <c r="R34" s="409">
        <f t="shared" si="3"/>
        <v>28</v>
      </c>
      <c r="S34" s="408">
        <v>2</v>
      </c>
      <c r="T34" s="408">
        <v>12</v>
      </c>
      <c r="U34" s="408">
        <v>16</v>
      </c>
      <c r="V34" s="409">
        <v>30</v>
      </c>
      <c r="W34" s="408">
        <v>2</v>
      </c>
      <c r="X34" s="408">
        <v>13</v>
      </c>
      <c r="Y34" s="408">
        <v>12</v>
      </c>
      <c r="Z34" s="409">
        <v>27</v>
      </c>
      <c r="AA34" s="408">
        <v>2</v>
      </c>
      <c r="AB34" s="408">
        <v>22</v>
      </c>
      <c r="AC34" s="408">
        <v>9</v>
      </c>
      <c r="AD34" s="409">
        <v>33</v>
      </c>
      <c r="AE34" s="408">
        <v>1</v>
      </c>
      <c r="AF34" s="408">
        <v>22</v>
      </c>
      <c r="AG34" s="408">
        <v>14</v>
      </c>
      <c r="AH34" s="409">
        <v>37</v>
      </c>
      <c r="AI34" s="408">
        <v>1</v>
      </c>
      <c r="AJ34" s="408">
        <v>18</v>
      </c>
      <c r="AK34" s="408">
        <v>8</v>
      </c>
      <c r="AL34" s="409">
        <v>27</v>
      </c>
      <c r="AM34" s="408"/>
      <c r="AN34" s="408">
        <v>13</v>
      </c>
      <c r="AO34" s="408">
        <v>15</v>
      </c>
      <c r="AP34" s="409">
        <v>28</v>
      </c>
      <c r="AQ34" s="408">
        <v>1</v>
      </c>
      <c r="AR34" s="408">
        <v>21</v>
      </c>
      <c r="AS34" s="408">
        <v>11</v>
      </c>
      <c r="AT34" s="409">
        <v>33</v>
      </c>
    </row>
    <row r="35" spans="1:46" s="457" customFormat="1">
      <c r="A35" s="736"/>
      <c r="B35" s="407" t="s">
        <v>222</v>
      </c>
      <c r="C35" s="408"/>
      <c r="D35" s="408"/>
      <c r="E35" s="408"/>
      <c r="F35" s="409">
        <f t="shared" si="0"/>
        <v>0</v>
      </c>
      <c r="G35" s="408"/>
      <c r="H35" s="408">
        <v>4</v>
      </c>
      <c r="I35" s="408"/>
      <c r="J35" s="409">
        <f t="shared" si="1"/>
        <v>4</v>
      </c>
      <c r="K35" s="408"/>
      <c r="L35" s="408">
        <v>6</v>
      </c>
      <c r="M35" s="408"/>
      <c r="N35" s="409">
        <f t="shared" si="2"/>
        <v>6</v>
      </c>
      <c r="O35" s="408"/>
      <c r="P35" s="408">
        <v>2</v>
      </c>
      <c r="Q35" s="408"/>
      <c r="R35" s="409">
        <f t="shared" si="3"/>
        <v>2</v>
      </c>
      <c r="S35" s="408"/>
      <c r="T35" s="408">
        <v>5</v>
      </c>
      <c r="U35" s="408">
        <v>1</v>
      </c>
      <c r="V35" s="409">
        <v>6</v>
      </c>
      <c r="W35" s="408"/>
      <c r="X35" s="408">
        <v>1</v>
      </c>
      <c r="Y35" s="408">
        <v>1</v>
      </c>
      <c r="Z35" s="409">
        <v>2</v>
      </c>
      <c r="AA35" s="408"/>
      <c r="AB35" s="408">
        <v>2</v>
      </c>
      <c r="AC35" s="408">
        <v>1</v>
      </c>
      <c r="AD35" s="409">
        <v>3</v>
      </c>
      <c r="AE35" s="408">
        <v>1</v>
      </c>
      <c r="AF35" s="408">
        <v>2</v>
      </c>
      <c r="AG35" s="408"/>
      <c r="AH35" s="409">
        <v>3</v>
      </c>
      <c r="AI35" s="408"/>
      <c r="AJ35" s="408">
        <v>1</v>
      </c>
      <c r="AK35" s="408"/>
      <c r="AL35" s="409">
        <v>1</v>
      </c>
      <c r="AM35" s="408">
        <v>1</v>
      </c>
      <c r="AN35" s="408">
        <v>4</v>
      </c>
      <c r="AO35" s="408"/>
      <c r="AP35" s="409">
        <v>5</v>
      </c>
      <c r="AQ35" s="408">
        <v>1</v>
      </c>
      <c r="AR35" s="408">
        <v>3</v>
      </c>
      <c r="AS35" s="408"/>
      <c r="AT35" s="409">
        <v>4</v>
      </c>
    </row>
    <row r="36" spans="1:46" s="457" customFormat="1">
      <c r="A36" s="735"/>
      <c r="B36" s="410" t="s">
        <v>282</v>
      </c>
      <c r="C36" s="409">
        <f>SUM(C9:C35)</f>
        <v>24</v>
      </c>
      <c r="D36" s="409">
        <f>SUM(D9:D35)</f>
        <v>151</v>
      </c>
      <c r="E36" s="409">
        <f>SUM(E9:E35)</f>
        <v>135</v>
      </c>
      <c r="F36" s="409">
        <f t="shared" si="0"/>
        <v>310</v>
      </c>
      <c r="G36" s="409">
        <f>SUM(G9:G35)</f>
        <v>21</v>
      </c>
      <c r="H36" s="409">
        <f>SUM(H9:H35)</f>
        <v>166</v>
      </c>
      <c r="I36" s="409">
        <f>SUM(I9:I35)</f>
        <v>119</v>
      </c>
      <c r="J36" s="409">
        <f t="shared" si="1"/>
        <v>306</v>
      </c>
      <c r="K36" s="409">
        <f>SUM(K9:K35)</f>
        <v>30</v>
      </c>
      <c r="L36" s="409">
        <f>SUM(L9:L35)</f>
        <v>178</v>
      </c>
      <c r="M36" s="409">
        <f>SUM(M9:M35)</f>
        <v>129</v>
      </c>
      <c r="N36" s="409">
        <f t="shared" si="2"/>
        <v>337</v>
      </c>
      <c r="O36" s="409">
        <f>SUM(O9:O35)</f>
        <v>30</v>
      </c>
      <c r="P36" s="409">
        <f>SUM(P9:P35)</f>
        <v>145</v>
      </c>
      <c r="Q36" s="409">
        <f>SUM(Q9:Q35)</f>
        <v>104</v>
      </c>
      <c r="R36" s="409">
        <f t="shared" si="3"/>
        <v>279</v>
      </c>
      <c r="S36" s="409">
        <f>SUM(S9:S35)</f>
        <v>17</v>
      </c>
      <c r="T36" s="409">
        <f>SUM(T9:T35)</f>
        <v>156</v>
      </c>
      <c r="U36" s="409">
        <f>SUM(U9:U35)</f>
        <v>123</v>
      </c>
      <c r="V36" s="409">
        <f>SUM(V9:V35)</f>
        <v>296</v>
      </c>
      <c r="W36" s="409">
        <v>19</v>
      </c>
      <c r="X36" s="409">
        <v>148</v>
      </c>
      <c r="Y36" s="409">
        <v>120</v>
      </c>
      <c r="Z36" s="409">
        <v>287</v>
      </c>
      <c r="AA36" s="409">
        <v>26</v>
      </c>
      <c r="AB36" s="409">
        <v>217</v>
      </c>
      <c r="AC36" s="409">
        <v>105</v>
      </c>
      <c r="AD36" s="409">
        <v>348</v>
      </c>
      <c r="AE36" s="409">
        <v>15</v>
      </c>
      <c r="AF36" s="409">
        <v>195</v>
      </c>
      <c r="AG36" s="409">
        <v>144</v>
      </c>
      <c r="AH36" s="409">
        <v>354</v>
      </c>
      <c r="AI36" s="409">
        <v>13</v>
      </c>
      <c r="AJ36" s="409">
        <v>167</v>
      </c>
      <c r="AK36" s="409">
        <v>102</v>
      </c>
      <c r="AL36" s="409">
        <v>282</v>
      </c>
      <c r="AM36" s="409">
        <v>24</v>
      </c>
      <c r="AN36" s="409">
        <v>139</v>
      </c>
      <c r="AO36" s="409">
        <v>138</v>
      </c>
      <c r="AP36" s="409">
        <v>301</v>
      </c>
      <c r="AQ36" s="409">
        <v>18</v>
      </c>
      <c r="AR36" s="409">
        <v>189</v>
      </c>
      <c r="AS36" s="409">
        <v>141</v>
      </c>
      <c r="AT36" s="409">
        <v>348</v>
      </c>
    </row>
    <row r="37" spans="1:46" s="457" customFormat="1" ht="12.75" customHeight="1">
      <c r="A37" s="734" t="s">
        <v>574</v>
      </c>
      <c r="B37" s="407" t="s">
        <v>671</v>
      </c>
      <c r="C37" s="408"/>
      <c r="D37" s="408">
        <v>1</v>
      </c>
      <c r="E37" s="408">
        <v>2</v>
      </c>
      <c r="F37" s="409">
        <f t="shared" si="0"/>
        <v>3</v>
      </c>
      <c r="G37" s="408"/>
      <c r="H37" s="408">
        <v>2</v>
      </c>
      <c r="I37" s="408">
        <v>5</v>
      </c>
      <c r="J37" s="409">
        <f t="shared" si="1"/>
        <v>7</v>
      </c>
      <c r="K37" s="408"/>
      <c r="L37" s="408">
        <v>1</v>
      </c>
      <c r="M37" s="408">
        <v>3</v>
      </c>
      <c r="N37" s="409">
        <f>SUM(K37:M37)</f>
        <v>4</v>
      </c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521"/>
      <c r="AE37" s="521"/>
      <c r="AF37" s="521"/>
      <c r="AG37" s="521"/>
      <c r="AH37" s="521"/>
      <c r="AI37" s="521"/>
      <c r="AJ37" s="521"/>
      <c r="AK37" s="521"/>
      <c r="AL37" s="521"/>
      <c r="AM37" s="521"/>
      <c r="AN37" s="521"/>
      <c r="AO37" s="521"/>
      <c r="AP37" s="521"/>
      <c r="AQ37" s="521"/>
      <c r="AR37" s="521"/>
      <c r="AS37" s="521"/>
      <c r="AT37" s="521"/>
    </row>
    <row r="38" spans="1:46" s="457" customFormat="1" ht="13.15" customHeight="1">
      <c r="A38" s="736"/>
      <c r="B38" s="407" t="s">
        <v>213</v>
      </c>
      <c r="C38" s="408"/>
      <c r="D38" s="408"/>
      <c r="E38" s="408"/>
      <c r="F38" s="409">
        <f t="shared" si="0"/>
        <v>0</v>
      </c>
      <c r="G38" s="408"/>
      <c r="H38" s="408"/>
      <c r="I38" s="408"/>
      <c r="J38" s="409">
        <f t="shared" ref="J38:J99" si="4">SUM(G38:I38)</f>
        <v>0</v>
      </c>
      <c r="K38" s="408"/>
      <c r="L38" s="408"/>
      <c r="M38" s="408"/>
      <c r="N38" s="409">
        <f t="shared" si="2"/>
        <v>0</v>
      </c>
      <c r="O38" s="408"/>
      <c r="P38" s="408"/>
      <c r="Q38" s="408"/>
      <c r="R38" s="409">
        <f t="shared" si="3"/>
        <v>0</v>
      </c>
      <c r="S38" s="408"/>
      <c r="T38" s="408"/>
      <c r="U38" s="408"/>
      <c r="V38" s="409"/>
      <c r="W38" s="408">
        <v>1</v>
      </c>
      <c r="X38" s="408">
        <v>22</v>
      </c>
      <c r="Y38" s="408">
        <v>38</v>
      </c>
      <c r="Z38" s="409">
        <v>61</v>
      </c>
      <c r="AA38" s="408"/>
      <c r="AB38" s="408"/>
      <c r="AC38" s="408"/>
      <c r="AD38" s="409"/>
      <c r="AE38" s="408"/>
      <c r="AF38" s="408"/>
      <c r="AG38" s="408"/>
      <c r="AH38" s="409"/>
      <c r="AI38" s="521"/>
      <c r="AJ38" s="521"/>
      <c r="AK38" s="521"/>
      <c r="AL38" s="521"/>
      <c r="AM38" s="521"/>
      <c r="AN38" s="521"/>
      <c r="AO38" s="521"/>
      <c r="AP38" s="521"/>
      <c r="AQ38" s="521"/>
      <c r="AR38" s="521"/>
      <c r="AS38" s="521"/>
      <c r="AT38" s="521"/>
    </row>
    <row r="39" spans="1:46" s="457" customFormat="1">
      <c r="A39" s="736"/>
      <c r="B39" s="407" t="s">
        <v>223</v>
      </c>
      <c r="C39" s="408"/>
      <c r="D39" s="408"/>
      <c r="E39" s="408"/>
      <c r="F39" s="409">
        <f t="shared" si="0"/>
        <v>0</v>
      </c>
      <c r="G39" s="408"/>
      <c r="H39" s="408"/>
      <c r="I39" s="408"/>
      <c r="J39" s="409">
        <f t="shared" si="4"/>
        <v>0</v>
      </c>
      <c r="K39" s="408"/>
      <c r="L39" s="408"/>
      <c r="M39" s="408"/>
      <c r="N39" s="409">
        <f t="shared" si="2"/>
        <v>0</v>
      </c>
      <c r="O39" s="408"/>
      <c r="P39" s="408"/>
      <c r="Q39" s="408"/>
      <c r="R39" s="409">
        <f t="shared" si="3"/>
        <v>0</v>
      </c>
      <c r="S39" s="408"/>
      <c r="T39" s="408"/>
      <c r="U39" s="408"/>
      <c r="V39" s="409"/>
      <c r="W39" s="408"/>
      <c r="X39" s="408"/>
      <c r="Y39" s="408"/>
      <c r="Z39" s="409"/>
      <c r="AA39" s="408">
        <v>1</v>
      </c>
      <c r="AB39" s="408"/>
      <c r="AC39" s="408">
        <v>9</v>
      </c>
      <c r="AD39" s="409">
        <v>10</v>
      </c>
      <c r="AE39" s="408">
        <v>1</v>
      </c>
      <c r="AF39" s="408">
        <v>1</v>
      </c>
      <c r="AG39" s="408">
        <v>10</v>
      </c>
      <c r="AH39" s="409">
        <v>12</v>
      </c>
      <c r="AI39" s="521"/>
      <c r="AJ39" s="521"/>
      <c r="AK39" s="521"/>
      <c r="AL39" s="521"/>
      <c r="AM39" s="521"/>
      <c r="AN39" s="521"/>
      <c r="AO39" s="521"/>
      <c r="AP39" s="521"/>
      <c r="AQ39" s="521"/>
      <c r="AR39" s="521"/>
      <c r="AS39" s="521"/>
      <c r="AT39" s="521"/>
    </row>
    <row r="40" spans="1:46" s="457" customFormat="1">
      <c r="A40" s="736"/>
      <c r="B40" s="407" t="s">
        <v>521</v>
      </c>
      <c r="C40" s="408"/>
      <c r="D40" s="408"/>
      <c r="E40" s="408"/>
      <c r="F40" s="409">
        <f t="shared" si="0"/>
        <v>0</v>
      </c>
      <c r="G40" s="408"/>
      <c r="H40" s="408"/>
      <c r="I40" s="408"/>
      <c r="J40" s="409">
        <f t="shared" si="4"/>
        <v>0</v>
      </c>
      <c r="K40" s="408"/>
      <c r="L40" s="408"/>
      <c r="M40" s="408"/>
      <c r="N40" s="409">
        <f t="shared" si="2"/>
        <v>0</v>
      </c>
      <c r="O40" s="408"/>
      <c r="P40" s="408"/>
      <c r="Q40" s="408"/>
      <c r="R40" s="409">
        <f t="shared" si="3"/>
        <v>0</v>
      </c>
      <c r="S40" s="408"/>
      <c r="T40" s="408"/>
      <c r="U40" s="408"/>
      <c r="V40" s="409"/>
      <c r="W40" s="408"/>
      <c r="X40" s="408"/>
      <c r="Y40" s="408"/>
      <c r="Z40" s="409"/>
      <c r="AA40" s="408"/>
      <c r="AB40" s="408"/>
      <c r="AC40" s="408"/>
      <c r="AD40" s="409"/>
      <c r="AE40" s="408"/>
      <c r="AF40" s="408"/>
      <c r="AG40" s="408">
        <v>1</v>
      </c>
      <c r="AH40" s="409">
        <v>1</v>
      </c>
      <c r="AI40" s="521"/>
      <c r="AJ40" s="521"/>
      <c r="AK40" s="521"/>
      <c r="AL40" s="521"/>
      <c r="AM40" s="521"/>
      <c r="AN40" s="521"/>
      <c r="AO40" s="521"/>
      <c r="AP40" s="521"/>
      <c r="AQ40" s="521"/>
      <c r="AR40" s="521"/>
      <c r="AS40" s="521"/>
      <c r="AT40" s="521"/>
    </row>
    <row r="41" spans="1:46" s="457" customFormat="1">
      <c r="A41" s="736"/>
      <c r="B41" s="407" t="s">
        <v>530</v>
      </c>
      <c r="C41" s="408">
        <v>13</v>
      </c>
      <c r="D41" s="408">
        <v>62</v>
      </c>
      <c r="E41" s="408">
        <v>140</v>
      </c>
      <c r="F41" s="409">
        <f t="shared" si="0"/>
        <v>215</v>
      </c>
      <c r="G41" s="408">
        <v>18</v>
      </c>
      <c r="H41" s="408">
        <v>74</v>
      </c>
      <c r="I41" s="408">
        <v>151</v>
      </c>
      <c r="J41" s="409">
        <f t="shared" si="4"/>
        <v>243</v>
      </c>
      <c r="K41" s="408">
        <v>25</v>
      </c>
      <c r="L41" s="408">
        <v>92</v>
      </c>
      <c r="M41" s="408">
        <v>150</v>
      </c>
      <c r="N41" s="409">
        <f t="shared" si="2"/>
        <v>267</v>
      </c>
      <c r="O41" s="408">
        <v>5</v>
      </c>
      <c r="P41" s="408">
        <v>25</v>
      </c>
      <c r="Q41" s="408">
        <v>111</v>
      </c>
      <c r="R41" s="409">
        <f t="shared" si="3"/>
        <v>141</v>
      </c>
      <c r="S41" s="408">
        <v>10</v>
      </c>
      <c r="T41" s="408">
        <v>25</v>
      </c>
      <c r="U41" s="408">
        <v>97</v>
      </c>
      <c r="V41" s="409">
        <v>132</v>
      </c>
      <c r="W41" s="408">
        <v>4</v>
      </c>
      <c r="X41" s="408">
        <v>18</v>
      </c>
      <c r="Y41" s="408">
        <v>124</v>
      </c>
      <c r="Z41" s="409">
        <v>146</v>
      </c>
      <c r="AA41" s="408">
        <v>1</v>
      </c>
      <c r="AB41" s="408"/>
      <c r="AC41" s="408"/>
      <c r="AD41" s="409">
        <v>1</v>
      </c>
      <c r="AE41" s="408"/>
      <c r="AF41" s="408"/>
      <c r="AG41" s="408"/>
      <c r="AH41" s="409"/>
      <c r="AI41" s="521"/>
      <c r="AJ41" s="521"/>
      <c r="AK41" s="521"/>
      <c r="AL41" s="521"/>
      <c r="AM41" s="521"/>
      <c r="AN41" s="521"/>
      <c r="AO41" s="521"/>
      <c r="AP41" s="521"/>
      <c r="AQ41" s="521"/>
      <c r="AR41" s="521"/>
      <c r="AS41" s="521"/>
      <c r="AT41" s="521"/>
    </row>
    <row r="42" spans="1:46" s="457" customFormat="1" ht="13.15" customHeight="1">
      <c r="A42" s="736"/>
      <c r="B42" s="407" t="s">
        <v>522</v>
      </c>
      <c r="C42" s="408">
        <v>2</v>
      </c>
      <c r="D42" s="408">
        <v>15</v>
      </c>
      <c r="E42" s="408">
        <v>17</v>
      </c>
      <c r="F42" s="409">
        <f t="shared" si="0"/>
        <v>34</v>
      </c>
      <c r="G42" s="408">
        <v>1</v>
      </c>
      <c r="H42" s="408">
        <v>12</v>
      </c>
      <c r="I42" s="408">
        <v>34</v>
      </c>
      <c r="J42" s="409">
        <f t="shared" si="4"/>
        <v>47</v>
      </c>
      <c r="K42" s="408">
        <v>1</v>
      </c>
      <c r="L42" s="408">
        <v>12</v>
      </c>
      <c r="M42" s="408">
        <v>30</v>
      </c>
      <c r="N42" s="409">
        <f t="shared" si="2"/>
        <v>43</v>
      </c>
      <c r="O42" s="408">
        <v>1</v>
      </c>
      <c r="P42" s="408">
        <v>11</v>
      </c>
      <c r="Q42" s="408">
        <v>25</v>
      </c>
      <c r="R42" s="409">
        <f t="shared" si="3"/>
        <v>37</v>
      </c>
      <c r="S42" s="408"/>
      <c r="T42" s="408">
        <v>7</v>
      </c>
      <c r="U42" s="408">
        <v>27</v>
      </c>
      <c r="V42" s="409">
        <v>34</v>
      </c>
      <c r="W42" s="408"/>
      <c r="X42" s="408">
        <v>1</v>
      </c>
      <c r="Y42" s="408">
        <v>11</v>
      </c>
      <c r="Z42" s="409">
        <v>12</v>
      </c>
      <c r="AA42" s="408"/>
      <c r="AB42" s="408">
        <v>1</v>
      </c>
      <c r="AC42" s="408">
        <v>14</v>
      </c>
      <c r="AD42" s="409">
        <v>15</v>
      </c>
      <c r="AE42" s="408"/>
      <c r="AF42" s="408">
        <v>1</v>
      </c>
      <c r="AG42" s="408">
        <v>12</v>
      </c>
      <c r="AH42" s="409">
        <v>13</v>
      </c>
      <c r="AI42" s="521"/>
      <c r="AJ42" s="521"/>
      <c r="AK42" s="521"/>
      <c r="AL42" s="521"/>
      <c r="AM42" s="521"/>
      <c r="AN42" s="521"/>
      <c r="AO42" s="521"/>
      <c r="AP42" s="521"/>
      <c r="AQ42" s="521"/>
      <c r="AR42" s="521"/>
      <c r="AS42" s="521"/>
      <c r="AT42" s="521"/>
    </row>
    <row r="43" spans="1:46" s="457" customFormat="1">
      <c r="A43" s="736"/>
      <c r="B43" s="407" t="s">
        <v>566</v>
      </c>
      <c r="C43" s="408">
        <v>4</v>
      </c>
      <c r="D43" s="408">
        <v>7</v>
      </c>
      <c r="E43" s="408">
        <v>7</v>
      </c>
      <c r="F43" s="409">
        <f t="shared" si="0"/>
        <v>18</v>
      </c>
      <c r="G43" s="408">
        <v>2</v>
      </c>
      <c r="H43" s="408">
        <v>10</v>
      </c>
      <c r="I43" s="408">
        <v>4</v>
      </c>
      <c r="J43" s="409">
        <f t="shared" si="4"/>
        <v>16</v>
      </c>
      <c r="K43" s="408">
        <v>2</v>
      </c>
      <c r="L43" s="408">
        <v>13</v>
      </c>
      <c r="M43" s="408">
        <v>5</v>
      </c>
      <c r="N43" s="409">
        <f t="shared" si="2"/>
        <v>20</v>
      </c>
      <c r="O43" s="408">
        <v>2</v>
      </c>
      <c r="P43" s="408">
        <v>2</v>
      </c>
      <c r="Q43" s="408">
        <v>8</v>
      </c>
      <c r="R43" s="409">
        <f t="shared" si="3"/>
        <v>12</v>
      </c>
      <c r="S43" s="408">
        <v>2</v>
      </c>
      <c r="T43" s="408">
        <v>1</v>
      </c>
      <c r="U43" s="408">
        <v>5</v>
      </c>
      <c r="V43" s="409">
        <v>8</v>
      </c>
      <c r="W43" s="408">
        <v>2</v>
      </c>
      <c r="X43" s="408"/>
      <c r="Y43" s="408">
        <v>1</v>
      </c>
      <c r="Z43" s="409">
        <v>3</v>
      </c>
      <c r="AA43" s="408"/>
      <c r="AB43" s="408"/>
      <c r="AC43" s="408"/>
      <c r="AD43" s="409"/>
      <c r="AE43" s="408"/>
      <c r="AF43" s="408"/>
      <c r="AG43" s="408"/>
      <c r="AH43" s="409"/>
      <c r="AI43" s="521"/>
      <c r="AJ43" s="521"/>
      <c r="AK43" s="521"/>
      <c r="AL43" s="521"/>
      <c r="AM43" s="521"/>
      <c r="AN43" s="521"/>
      <c r="AO43" s="521"/>
      <c r="AP43" s="521"/>
      <c r="AQ43" s="521"/>
      <c r="AR43" s="521"/>
      <c r="AS43" s="521"/>
      <c r="AT43" s="521"/>
    </row>
    <row r="44" spans="1:46" s="457" customFormat="1">
      <c r="A44" s="736" t="s">
        <v>574</v>
      </c>
      <c r="B44" s="407" t="s">
        <v>477</v>
      </c>
      <c r="C44" s="408"/>
      <c r="D44" s="408"/>
      <c r="E44" s="408"/>
      <c r="F44" s="409">
        <f t="shared" si="0"/>
        <v>0</v>
      </c>
      <c r="G44" s="408"/>
      <c r="H44" s="408"/>
      <c r="I44" s="408"/>
      <c r="J44" s="409">
        <f t="shared" si="4"/>
        <v>0</v>
      </c>
      <c r="K44" s="408"/>
      <c r="L44" s="408"/>
      <c r="M44" s="408"/>
      <c r="N44" s="409">
        <f t="shared" si="2"/>
        <v>0</v>
      </c>
      <c r="O44" s="408"/>
      <c r="P44" s="408"/>
      <c r="Q44" s="408"/>
      <c r="R44" s="409">
        <f t="shared" si="3"/>
        <v>0</v>
      </c>
      <c r="S44" s="408"/>
      <c r="T44" s="408"/>
      <c r="U44" s="408"/>
      <c r="V44" s="409"/>
      <c r="W44" s="408"/>
      <c r="X44" s="408"/>
      <c r="Y44" s="408"/>
      <c r="Z44" s="409"/>
      <c r="AA44" s="408"/>
      <c r="AB44" s="408"/>
      <c r="AC44" s="408"/>
      <c r="AD44" s="409"/>
      <c r="AE44" s="408"/>
      <c r="AF44" s="408"/>
      <c r="AG44" s="408"/>
      <c r="AH44" s="409"/>
      <c r="AI44" s="408"/>
      <c r="AJ44" s="408"/>
      <c r="AK44" s="408">
        <v>1</v>
      </c>
      <c r="AL44" s="409">
        <v>1</v>
      </c>
      <c r="AM44" s="521"/>
      <c r="AN44" s="521"/>
      <c r="AO44" s="521"/>
      <c r="AP44" s="521"/>
      <c r="AQ44" s="521"/>
      <c r="AR44" s="521"/>
      <c r="AS44" s="521"/>
      <c r="AT44" s="521"/>
    </row>
    <row r="45" spans="1:46" s="457" customFormat="1" ht="12.75" customHeight="1">
      <c r="A45" s="736"/>
      <c r="B45" s="407" t="s">
        <v>591</v>
      </c>
      <c r="C45" s="408">
        <v>16</v>
      </c>
      <c r="D45" s="408">
        <v>51</v>
      </c>
      <c r="E45" s="408">
        <v>36</v>
      </c>
      <c r="F45" s="409">
        <f t="shared" si="0"/>
        <v>103</v>
      </c>
      <c r="G45" s="408">
        <v>18</v>
      </c>
      <c r="H45" s="408">
        <v>63</v>
      </c>
      <c r="I45" s="408">
        <v>51</v>
      </c>
      <c r="J45" s="409">
        <f t="shared" si="4"/>
        <v>132</v>
      </c>
      <c r="K45" s="408">
        <v>18</v>
      </c>
      <c r="L45" s="408">
        <v>65</v>
      </c>
      <c r="M45" s="408">
        <v>37</v>
      </c>
      <c r="N45" s="409">
        <f t="shared" si="2"/>
        <v>120</v>
      </c>
      <c r="O45" s="408">
        <v>3</v>
      </c>
      <c r="P45" s="408">
        <v>19</v>
      </c>
      <c r="Q45" s="408">
        <v>17</v>
      </c>
      <c r="R45" s="409">
        <f t="shared" si="3"/>
        <v>39</v>
      </c>
      <c r="S45" s="408">
        <v>1</v>
      </c>
      <c r="T45" s="408">
        <v>20</v>
      </c>
      <c r="U45" s="408">
        <v>10</v>
      </c>
      <c r="V45" s="409">
        <v>31</v>
      </c>
      <c r="W45" s="521"/>
      <c r="X45" s="521"/>
      <c r="Y45" s="521"/>
      <c r="Z45" s="519"/>
      <c r="AA45" s="521"/>
      <c r="AB45" s="521"/>
      <c r="AC45" s="521"/>
      <c r="AD45" s="519"/>
      <c r="AE45" s="521"/>
      <c r="AF45" s="521"/>
      <c r="AG45" s="521"/>
      <c r="AH45" s="519"/>
      <c r="AI45" s="521"/>
      <c r="AJ45" s="521"/>
      <c r="AK45" s="521"/>
      <c r="AL45" s="519"/>
      <c r="AM45" s="521"/>
      <c r="AN45" s="521"/>
      <c r="AO45" s="521"/>
      <c r="AP45" s="519"/>
      <c r="AQ45" s="521"/>
      <c r="AR45" s="521"/>
      <c r="AS45" s="521"/>
      <c r="AT45" s="519"/>
    </row>
    <row r="46" spans="1:46" s="457" customFormat="1">
      <c r="A46" s="736"/>
      <c r="B46" s="407" t="s">
        <v>567</v>
      </c>
      <c r="C46" s="408"/>
      <c r="D46" s="408">
        <v>2</v>
      </c>
      <c r="E46" s="408"/>
      <c r="F46" s="409">
        <f t="shared" si="0"/>
        <v>2</v>
      </c>
      <c r="G46" s="408"/>
      <c r="H46" s="408">
        <v>2</v>
      </c>
      <c r="I46" s="408">
        <v>2</v>
      </c>
      <c r="J46" s="409">
        <f t="shared" si="4"/>
        <v>4</v>
      </c>
      <c r="K46" s="408"/>
      <c r="L46" s="408"/>
      <c r="M46" s="408">
        <v>2</v>
      </c>
      <c r="N46" s="409">
        <f t="shared" si="2"/>
        <v>2</v>
      </c>
      <c r="O46" s="408"/>
      <c r="P46" s="408">
        <v>1</v>
      </c>
      <c r="Q46" s="408">
        <v>3</v>
      </c>
      <c r="R46" s="409">
        <f t="shared" si="3"/>
        <v>4</v>
      </c>
      <c r="S46" s="408"/>
      <c r="T46" s="408"/>
      <c r="U46" s="408">
        <v>2</v>
      </c>
      <c r="V46" s="409">
        <v>2</v>
      </c>
      <c r="W46" s="408"/>
      <c r="X46" s="408"/>
      <c r="Y46" s="408">
        <v>2</v>
      </c>
      <c r="Z46" s="409">
        <v>2</v>
      </c>
      <c r="AA46" s="521"/>
      <c r="AB46" s="521"/>
      <c r="AC46" s="521"/>
      <c r="AD46" s="521"/>
      <c r="AE46" s="521"/>
      <c r="AF46" s="521"/>
      <c r="AG46" s="521"/>
      <c r="AH46" s="521"/>
      <c r="AI46" s="521"/>
      <c r="AJ46" s="521"/>
      <c r="AK46" s="521"/>
      <c r="AL46" s="521"/>
      <c r="AM46" s="521"/>
      <c r="AN46" s="521"/>
      <c r="AO46" s="521"/>
      <c r="AP46" s="521"/>
      <c r="AQ46" s="521"/>
      <c r="AR46" s="521"/>
      <c r="AS46" s="521"/>
      <c r="AT46" s="521"/>
    </row>
    <row r="47" spans="1:46" s="457" customFormat="1">
      <c r="A47" s="736"/>
      <c r="B47" s="407" t="s">
        <v>347</v>
      </c>
      <c r="C47" s="408"/>
      <c r="D47" s="408">
        <v>1</v>
      </c>
      <c r="E47" s="408">
        <v>31</v>
      </c>
      <c r="F47" s="409">
        <f t="shared" si="0"/>
        <v>32</v>
      </c>
      <c r="G47" s="408">
        <v>2</v>
      </c>
      <c r="H47" s="408">
        <v>8</v>
      </c>
      <c r="I47" s="408">
        <v>26</v>
      </c>
      <c r="J47" s="409">
        <f t="shared" si="4"/>
        <v>36</v>
      </c>
      <c r="K47" s="408"/>
      <c r="L47" s="408">
        <v>3</v>
      </c>
      <c r="M47" s="408">
        <v>20</v>
      </c>
      <c r="N47" s="409">
        <f t="shared" si="2"/>
        <v>23</v>
      </c>
      <c r="O47" s="408"/>
      <c r="P47" s="408">
        <v>1</v>
      </c>
      <c r="Q47" s="408">
        <v>16</v>
      </c>
      <c r="R47" s="409">
        <f t="shared" si="3"/>
        <v>17</v>
      </c>
      <c r="S47" s="408">
        <v>3</v>
      </c>
      <c r="T47" s="408"/>
      <c r="U47" s="408">
        <v>21</v>
      </c>
      <c r="V47" s="409">
        <v>24</v>
      </c>
      <c r="W47" s="408">
        <v>3</v>
      </c>
      <c r="X47" s="408">
        <v>2</v>
      </c>
      <c r="Y47" s="408">
        <v>18</v>
      </c>
      <c r="Z47" s="409">
        <v>23</v>
      </c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21"/>
      <c r="AS47" s="521"/>
      <c r="AT47" s="521"/>
    </row>
    <row r="48" spans="1:46" s="457" customFormat="1">
      <c r="A48" s="736"/>
      <c r="B48" s="407" t="s">
        <v>224</v>
      </c>
      <c r="C48" s="408">
        <v>1</v>
      </c>
      <c r="D48" s="408">
        <v>4</v>
      </c>
      <c r="E48" s="408">
        <v>5</v>
      </c>
      <c r="F48" s="409">
        <f t="shared" si="0"/>
        <v>10</v>
      </c>
      <c r="G48" s="408"/>
      <c r="H48" s="408">
        <v>12</v>
      </c>
      <c r="I48" s="408">
        <v>2</v>
      </c>
      <c r="J48" s="409">
        <f t="shared" si="4"/>
        <v>14</v>
      </c>
      <c r="K48" s="408"/>
      <c r="L48" s="408">
        <v>11</v>
      </c>
      <c r="M48" s="408">
        <v>3</v>
      </c>
      <c r="N48" s="409">
        <f t="shared" si="2"/>
        <v>14</v>
      </c>
      <c r="O48" s="408">
        <v>1</v>
      </c>
      <c r="P48" s="408">
        <v>9</v>
      </c>
      <c r="Q48" s="408">
        <v>1</v>
      </c>
      <c r="R48" s="409">
        <f t="shared" si="3"/>
        <v>11</v>
      </c>
      <c r="S48" s="408"/>
      <c r="T48" s="408">
        <v>6</v>
      </c>
      <c r="U48" s="408"/>
      <c r="V48" s="409">
        <v>6</v>
      </c>
      <c r="W48" s="408"/>
      <c r="X48" s="408">
        <v>8</v>
      </c>
      <c r="Y48" s="408">
        <v>2</v>
      </c>
      <c r="Z48" s="409">
        <v>10</v>
      </c>
      <c r="AA48" s="408">
        <v>1</v>
      </c>
      <c r="AB48" s="408">
        <v>5</v>
      </c>
      <c r="AC48" s="408">
        <v>5</v>
      </c>
      <c r="AD48" s="409">
        <v>11</v>
      </c>
      <c r="AE48" s="408"/>
      <c r="AF48" s="408">
        <v>7</v>
      </c>
      <c r="AG48" s="408">
        <v>1</v>
      </c>
      <c r="AH48" s="409">
        <v>8</v>
      </c>
      <c r="AI48" s="408"/>
      <c r="AJ48" s="408">
        <v>3</v>
      </c>
      <c r="AK48" s="408"/>
      <c r="AL48" s="409">
        <v>3</v>
      </c>
      <c r="AM48" s="408"/>
      <c r="AN48" s="408"/>
      <c r="AO48" s="408">
        <v>1</v>
      </c>
      <c r="AP48" s="409">
        <v>1</v>
      </c>
      <c r="AQ48" s="408"/>
      <c r="AR48" s="408">
        <v>1</v>
      </c>
      <c r="AS48" s="408"/>
      <c r="AT48" s="409">
        <v>1</v>
      </c>
    </row>
    <row r="49" spans="1:46" s="457" customFormat="1" ht="12.75" customHeight="1">
      <c r="A49" s="736"/>
      <c r="B49" s="407" t="s">
        <v>481</v>
      </c>
      <c r="C49" s="521"/>
      <c r="D49" s="521"/>
      <c r="E49" s="521"/>
      <c r="F49" s="519">
        <f t="shared" si="0"/>
        <v>0</v>
      </c>
      <c r="G49" s="521"/>
      <c r="H49" s="521"/>
      <c r="I49" s="521"/>
      <c r="J49" s="519">
        <f t="shared" si="4"/>
        <v>0</v>
      </c>
      <c r="K49" s="521"/>
      <c r="L49" s="521"/>
      <c r="M49" s="521"/>
      <c r="N49" s="519">
        <f t="shared" si="2"/>
        <v>0</v>
      </c>
      <c r="O49" s="521"/>
      <c r="P49" s="521"/>
      <c r="Q49" s="521"/>
      <c r="R49" s="519">
        <f t="shared" si="3"/>
        <v>0</v>
      </c>
      <c r="S49" s="521"/>
      <c r="T49" s="521"/>
      <c r="U49" s="521"/>
      <c r="V49" s="519"/>
      <c r="W49" s="521"/>
      <c r="X49" s="521"/>
      <c r="Y49" s="521"/>
      <c r="Z49" s="519"/>
      <c r="AA49" s="521"/>
      <c r="AB49" s="521"/>
      <c r="AC49" s="521"/>
      <c r="AD49" s="519"/>
      <c r="AE49" s="408">
        <v>1</v>
      </c>
      <c r="AF49" s="408">
        <v>6</v>
      </c>
      <c r="AG49" s="408">
        <v>5</v>
      </c>
      <c r="AH49" s="409">
        <v>12</v>
      </c>
      <c r="AI49" s="408">
        <v>1</v>
      </c>
      <c r="AJ49" s="408">
        <v>4</v>
      </c>
      <c r="AK49" s="408">
        <v>8</v>
      </c>
      <c r="AL49" s="409">
        <v>13</v>
      </c>
      <c r="AM49" s="521"/>
      <c r="AN49" s="521"/>
      <c r="AO49" s="521"/>
      <c r="AP49" s="521"/>
      <c r="AQ49" s="521"/>
      <c r="AR49" s="521"/>
      <c r="AS49" s="521"/>
      <c r="AT49" s="521"/>
    </row>
    <row r="50" spans="1:46" s="457" customFormat="1">
      <c r="A50" s="736"/>
      <c r="B50" s="407" t="s">
        <v>225</v>
      </c>
      <c r="C50" s="408">
        <v>38</v>
      </c>
      <c r="D50" s="408">
        <v>114</v>
      </c>
      <c r="E50" s="408">
        <v>18</v>
      </c>
      <c r="F50" s="409">
        <f t="shared" si="0"/>
        <v>170</v>
      </c>
      <c r="G50" s="408">
        <v>47</v>
      </c>
      <c r="H50" s="408">
        <v>89</v>
      </c>
      <c r="I50" s="408">
        <v>31</v>
      </c>
      <c r="J50" s="409">
        <f t="shared" si="4"/>
        <v>167</v>
      </c>
      <c r="K50" s="408">
        <v>25</v>
      </c>
      <c r="L50" s="408">
        <v>55</v>
      </c>
      <c r="M50" s="408">
        <v>22</v>
      </c>
      <c r="N50" s="409">
        <f t="shared" si="2"/>
        <v>102</v>
      </c>
      <c r="O50" s="408">
        <v>16</v>
      </c>
      <c r="P50" s="408">
        <v>72</v>
      </c>
      <c r="Q50" s="408">
        <v>17</v>
      </c>
      <c r="R50" s="409">
        <f t="shared" si="3"/>
        <v>105</v>
      </c>
      <c r="S50" s="408">
        <v>12</v>
      </c>
      <c r="T50" s="408">
        <v>45</v>
      </c>
      <c r="U50" s="408">
        <v>16</v>
      </c>
      <c r="V50" s="409">
        <v>73</v>
      </c>
      <c r="W50" s="408">
        <v>16</v>
      </c>
      <c r="X50" s="408">
        <v>42</v>
      </c>
      <c r="Y50" s="408">
        <v>15</v>
      </c>
      <c r="Z50" s="409">
        <v>73</v>
      </c>
      <c r="AA50" s="408"/>
      <c r="AB50" s="408">
        <v>5</v>
      </c>
      <c r="AC50" s="408">
        <v>2</v>
      </c>
      <c r="AD50" s="409">
        <v>7</v>
      </c>
      <c r="AE50" s="408">
        <v>2</v>
      </c>
      <c r="AF50" s="408">
        <v>6</v>
      </c>
      <c r="AG50" s="408">
        <v>2</v>
      </c>
      <c r="AH50" s="409">
        <v>10</v>
      </c>
      <c r="AI50" s="408"/>
      <c r="AJ50" s="408">
        <v>7</v>
      </c>
      <c r="AK50" s="408">
        <v>2</v>
      </c>
      <c r="AL50" s="409">
        <v>9</v>
      </c>
      <c r="AM50" s="408">
        <v>4</v>
      </c>
      <c r="AN50" s="408">
        <v>10</v>
      </c>
      <c r="AO50" s="408">
        <v>3</v>
      </c>
      <c r="AP50" s="409">
        <v>17</v>
      </c>
      <c r="AQ50" s="408">
        <v>6</v>
      </c>
      <c r="AR50" s="408">
        <v>13</v>
      </c>
      <c r="AS50" s="408">
        <v>7</v>
      </c>
      <c r="AT50" s="409">
        <v>26</v>
      </c>
    </row>
    <row r="51" spans="1:46" s="457" customFormat="1">
      <c r="A51" s="736"/>
      <c r="B51" s="407" t="s">
        <v>749</v>
      </c>
      <c r="C51" s="408">
        <v>2</v>
      </c>
      <c r="D51" s="408">
        <v>1</v>
      </c>
      <c r="E51" s="408"/>
      <c r="F51" s="409">
        <f t="shared" si="0"/>
        <v>3</v>
      </c>
      <c r="G51" s="408"/>
      <c r="H51" s="408"/>
      <c r="I51" s="408"/>
      <c r="J51" s="409"/>
      <c r="K51" s="408"/>
      <c r="L51" s="408"/>
      <c r="M51" s="408"/>
      <c r="N51" s="409"/>
      <c r="O51" s="408"/>
      <c r="P51" s="408"/>
      <c r="Q51" s="408"/>
      <c r="R51" s="409"/>
      <c r="S51" s="408"/>
      <c r="T51" s="408"/>
      <c r="U51" s="408"/>
      <c r="V51" s="409"/>
      <c r="W51" s="408"/>
      <c r="X51" s="408"/>
      <c r="Y51" s="408"/>
      <c r="Z51" s="409"/>
      <c r="AA51" s="408"/>
      <c r="AB51" s="408"/>
      <c r="AC51" s="408"/>
      <c r="AD51" s="409"/>
      <c r="AE51" s="408"/>
      <c r="AF51" s="408"/>
      <c r="AG51" s="408"/>
      <c r="AH51" s="409"/>
      <c r="AI51" s="408"/>
      <c r="AJ51" s="408"/>
      <c r="AK51" s="408"/>
      <c r="AL51" s="409"/>
      <c r="AM51" s="408"/>
      <c r="AN51" s="408"/>
      <c r="AO51" s="408"/>
      <c r="AP51" s="409"/>
      <c r="AQ51" s="408"/>
      <c r="AR51" s="408"/>
      <c r="AS51" s="408"/>
      <c r="AT51" s="409"/>
    </row>
    <row r="52" spans="1:46" s="457" customFormat="1" ht="12.75" customHeight="1">
      <c r="A52" s="736"/>
      <c r="B52" s="407" t="s">
        <v>592</v>
      </c>
      <c r="C52" s="408"/>
      <c r="D52" s="408"/>
      <c r="E52" s="408">
        <v>1</v>
      </c>
      <c r="F52" s="409">
        <f t="shared" si="0"/>
        <v>1</v>
      </c>
      <c r="G52" s="408">
        <v>1</v>
      </c>
      <c r="H52" s="408"/>
      <c r="I52" s="408"/>
      <c r="J52" s="409">
        <f t="shared" si="4"/>
        <v>1</v>
      </c>
      <c r="K52" s="408"/>
      <c r="L52" s="408">
        <v>1</v>
      </c>
      <c r="M52" s="408">
        <v>1</v>
      </c>
      <c r="N52" s="409">
        <f t="shared" si="2"/>
        <v>2</v>
      </c>
      <c r="O52" s="408"/>
      <c r="P52" s="408">
        <v>1</v>
      </c>
      <c r="Q52" s="408"/>
      <c r="R52" s="409">
        <f t="shared" si="3"/>
        <v>1</v>
      </c>
      <c r="S52" s="408"/>
      <c r="T52" s="408">
        <v>1</v>
      </c>
      <c r="U52" s="408"/>
      <c r="V52" s="409">
        <v>1</v>
      </c>
      <c r="W52" s="521"/>
      <c r="X52" s="521"/>
      <c r="Y52" s="521"/>
      <c r="Z52" s="521"/>
      <c r="AA52" s="521"/>
      <c r="AB52" s="521"/>
      <c r="AC52" s="521"/>
      <c r="AD52" s="521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1"/>
      <c r="AR52" s="521"/>
      <c r="AS52" s="521"/>
      <c r="AT52" s="521"/>
    </row>
    <row r="53" spans="1:46" s="457" customFormat="1">
      <c r="A53" s="736"/>
      <c r="B53" s="407" t="s">
        <v>409</v>
      </c>
      <c r="C53" s="408"/>
      <c r="D53" s="408">
        <v>1</v>
      </c>
      <c r="E53" s="408"/>
      <c r="F53" s="409">
        <f t="shared" si="0"/>
        <v>1</v>
      </c>
      <c r="G53" s="408">
        <v>1</v>
      </c>
      <c r="H53" s="408"/>
      <c r="I53" s="408">
        <v>2</v>
      </c>
      <c r="J53" s="409">
        <f t="shared" si="4"/>
        <v>3</v>
      </c>
      <c r="K53" s="408">
        <v>1</v>
      </c>
      <c r="L53" s="408">
        <v>2</v>
      </c>
      <c r="M53" s="408">
        <v>1</v>
      </c>
      <c r="N53" s="409">
        <f t="shared" si="2"/>
        <v>4</v>
      </c>
      <c r="O53" s="408"/>
      <c r="P53" s="408">
        <v>1</v>
      </c>
      <c r="Q53" s="408">
        <v>2</v>
      </c>
      <c r="R53" s="409">
        <f t="shared" si="3"/>
        <v>3</v>
      </c>
      <c r="S53" s="408">
        <v>2</v>
      </c>
      <c r="T53" s="408">
        <v>2</v>
      </c>
      <c r="U53" s="408">
        <v>2</v>
      </c>
      <c r="V53" s="409">
        <v>6</v>
      </c>
      <c r="W53" s="408">
        <v>1</v>
      </c>
      <c r="X53" s="408">
        <v>1</v>
      </c>
      <c r="Y53" s="408">
        <v>3</v>
      </c>
      <c r="Z53" s="409">
        <v>5</v>
      </c>
      <c r="AA53" s="408"/>
      <c r="AB53" s="408">
        <v>1</v>
      </c>
      <c r="AC53" s="408">
        <v>2</v>
      </c>
      <c r="AD53" s="409">
        <v>3</v>
      </c>
      <c r="AE53" s="408"/>
      <c r="AF53" s="408">
        <v>2</v>
      </c>
      <c r="AG53" s="408">
        <v>3</v>
      </c>
      <c r="AH53" s="409">
        <v>5</v>
      </c>
      <c r="AI53" s="408"/>
      <c r="AJ53" s="408"/>
      <c r="AK53" s="408"/>
      <c r="AL53" s="409"/>
      <c r="AM53" s="408"/>
      <c r="AN53" s="408"/>
      <c r="AO53" s="408"/>
      <c r="AP53" s="409"/>
      <c r="AQ53" s="408"/>
      <c r="AR53" s="408"/>
      <c r="AS53" s="408">
        <v>1</v>
      </c>
      <c r="AT53" s="409">
        <v>1</v>
      </c>
    </row>
    <row r="54" spans="1:46" s="457" customFormat="1">
      <c r="A54" s="736"/>
      <c r="B54" s="407" t="s">
        <v>478</v>
      </c>
      <c r="C54" s="408">
        <v>2</v>
      </c>
      <c r="D54" s="408">
        <v>7</v>
      </c>
      <c r="E54" s="408">
        <v>2</v>
      </c>
      <c r="F54" s="409">
        <f t="shared" si="0"/>
        <v>11</v>
      </c>
      <c r="G54" s="408">
        <v>1</v>
      </c>
      <c r="H54" s="408">
        <v>2</v>
      </c>
      <c r="I54" s="408">
        <v>4</v>
      </c>
      <c r="J54" s="409">
        <f t="shared" si="4"/>
        <v>7</v>
      </c>
      <c r="K54" s="408">
        <v>9</v>
      </c>
      <c r="L54" s="408">
        <v>4</v>
      </c>
      <c r="M54" s="408">
        <v>1</v>
      </c>
      <c r="N54" s="409">
        <f t="shared" si="2"/>
        <v>14</v>
      </c>
      <c r="O54" s="408">
        <v>3</v>
      </c>
      <c r="P54" s="408">
        <v>1</v>
      </c>
      <c r="Q54" s="408">
        <v>6</v>
      </c>
      <c r="R54" s="409">
        <f t="shared" si="3"/>
        <v>10</v>
      </c>
      <c r="S54" s="408">
        <v>13</v>
      </c>
      <c r="T54" s="408">
        <v>9</v>
      </c>
      <c r="U54" s="408">
        <v>3</v>
      </c>
      <c r="V54" s="409">
        <v>25</v>
      </c>
      <c r="W54" s="408">
        <v>2</v>
      </c>
      <c r="X54" s="408">
        <v>4</v>
      </c>
      <c r="Y54" s="408">
        <v>3</v>
      </c>
      <c r="Z54" s="409">
        <v>9</v>
      </c>
      <c r="AA54" s="408">
        <v>7</v>
      </c>
      <c r="AB54" s="408">
        <v>4</v>
      </c>
      <c r="AC54" s="408">
        <v>2</v>
      </c>
      <c r="AD54" s="409">
        <v>13</v>
      </c>
      <c r="AE54" s="408">
        <v>8</v>
      </c>
      <c r="AF54" s="408">
        <v>2</v>
      </c>
      <c r="AG54" s="408">
        <v>2</v>
      </c>
      <c r="AH54" s="409">
        <v>12</v>
      </c>
      <c r="AI54" s="408">
        <v>2</v>
      </c>
      <c r="AJ54" s="408">
        <v>1</v>
      </c>
      <c r="AK54" s="408">
        <v>8</v>
      </c>
      <c r="AL54" s="409">
        <v>11</v>
      </c>
      <c r="AM54" s="408"/>
      <c r="AN54" s="408"/>
      <c r="AO54" s="408"/>
      <c r="AP54" s="409"/>
      <c r="AQ54" s="408"/>
      <c r="AR54" s="408"/>
      <c r="AS54" s="408"/>
      <c r="AT54" s="409"/>
    </row>
    <row r="55" spans="1:46" s="457" customFormat="1">
      <c r="A55" s="736"/>
      <c r="B55" s="407" t="s">
        <v>379</v>
      </c>
      <c r="C55" s="408">
        <v>1</v>
      </c>
      <c r="D55" s="408">
        <v>2</v>
      </c>
      <c r="E55" s="408">
        <v>14</v>
      </c>
      <c r="F55" s="409">
        <f t="shared" si="0"/>
        <v>17</v>
      </c>
      <c r="G55" s="408">
        <v>3</v>
      </c>
      <c r="H55" s="408">
        <v>12</v>
      </c>
      <c r="I55" s="408">
        <v>24</v>
      </c>
      <c r="J55" s="409">
        <f t="shared" si="4"/>
        <v>39</v>
      </c>
      <c r="K55" s="408">
        <v>3</v>
      </c>
      <c r="L55" s="408">
        <v>7</v>
      </c>
      <c r="M55" s="408">
        <v>13</v>
      </c>
      <c r="N55" s="409">
        <f t="shared" si="2"/>
        <v>23</v>
      </c>
      <c r="O55" s="408">
        <v>1</v>
      </c>
      <c r="P55" s="408">
        <v>4</v>
      </c>
      <c r="Q55" s="408">
        <v>12</v>
      </c>
      <c r="R55" s="409">
        <f t="shared" si="3"/>
        <v>17</v>
      </c>
      <c r="S55" s="408">
        <v>1</v>
      </c>
      <c r="T55" s="408">
        <v>9</v>
      </c>
      <c r="U55" s="408">
        <v>16</v>
      </c>
      <c r="V55" s="409">
        <v>26</v>
      </c>
      <c r="W55" s="408">
        <v>3</v>
      </c>
      <c r="X55" s="408">
        <v>10</v>
      </c>
      <c r="Y55" s="408">
        <v>12</v>
      </c>
      <c r="Z55" s="409">
        <v>25</v>
      </c>
      <c r="AA55" s="408">
        <v>3</v>
      </c>
      <c r="AB55" s="408">
        <v>17</v>
      </c>
      <c r="AC55" s="408">
        <v>22</v>
      </c>
      <c r="AD55" s="409">
        <v>42</v>
      </c>
      <c r="AE55" s="408">
        <v>3</v>
      </c>
      <c r="AF55" s="408">
        <v>22</v>
      </c>
      <c r="AG55" s="408">
        <v>24</v>
      </c>
      <c r="AH55" s="409">
        <v>49</v>
      </c>
      <c r="AI55" s="408">
        <v>5</v>
      </c>
      <c r="AJ55" s="408">
        <v>21</v>
      </c>
      <c r="AK55" s="408">
        <v>22</v>
      </c>
      <c r="AL55" s="409">
        <v>48</v>
      </c>
      <c r="AM55" s="408">
        <v>2</v>
      </c>
      <c r="AN55" s="408">
        <v>22</v>
      </c>
      <c r="AO55" s="408">
        <v>19</v>
      </c>
      <c r="AP55" s="409">
        <v>43</v>
      </c>
      <c r="AQ55" s="408">
        <v>3</v>
      </c>
      <c r="AR55" s="408">
        <v>24</v>
      </c>
      <c r="AS55" s="408">
        <v>16</v>
      </c>
      <c r="AT55" s="409">
        <v>43</v>
      </c>
    </row>
    <row r="56" spans="1:46" s="457" customFormat="1">
      <c r="A56" s="736"/>
      <c r="B56" s="407" t="s">
        <v>380</v>
      </c>
      <c r="C56" s="408"/>
      <c r="D56" s="408"/>
      <c r="E56" s="408"/>
      <c r="F56" s="409">
        <f t="shared" si="0"/>
        <v>0</v>
      </c>
      <c r="G56" s="408"/>
      <c r="H56" s="408"/>
      <c r="I56" s="408">
        <v>1</v>
      </c>
      <c r="J56" s="409">
        <f t="shared" si="4"/>
        <v>1</v>
      </c>
      <c r="K56" s="408"/>
      <c r="L56" s="408">
        <v>3</v>
      </c>
      <c r="M56" s="408">
        <v>2</v>
      </c>
      <c r="N56" s="409">
        <f t="shared" si="2"/>
        <v>5</v>
      </c>
      <c r="O56" s="408"/>
      <c r="P56" s="408">
        <v>1</v>
      </c>
      <c r="Q56" s="408"/>
      <c r="R56" s="409">
        <f t="shared" si="3"/>
        <v>1</v>
      </c>
      <c r="S56" s="408">
        <v>2</v>
      </c>
      <c r="T56" s="408">
        <v>1</v>
      </c>
      <c r="U56" s="408">
        <v>1</v>
      </c>
      <c r="V56" s="409">
        <v>4</v>
      </c>
      <c r="W56" s="408">
        <v>1</v>
      </c>
      <c r="X56" s="408">
        <v>1</v>
      </c>
      <c r="Y56" s="408"/>
      <c r="Z56" s="409">
        <v>2</v>
      </c>
      <c r="AA56" s="408"/>
      <c r="AB56" s="408"/>
      <c r="AC56" s="408"/>
      <c r="AD56" s="409"/>
      <c r="AE56" s="408"/>
      <c r="AF56" s="408"/>
      <c r="AG56" s="408"/>
      <c r="AH56" s="409"/>
      <c r="AI56" s="408"/>
      <c r="AJ56" s="408">
        <v>1</v>
      </c>
      <c r="AK56" s="408"/>
      <c r="AL56" s="409">
        <v>1</v>
      </c>
      <c r="AM56" s="408"/>
      <c r="AN56" s="408"/>
      <c r="AO56" s="408"/>
      <c r="AP56" s="409"/>
      <c r="AQ56" s="408"/>
      <c r="AR56" s="408"/>
      <c r="AS56" s="408"/>
      <c r="AT56" s="409"/>
    </row>
    <row r="57" spans="1:46" s="457" customFormat="1">
      <c r="A57" s="736"/>
      <c r="B57" s="407" t="s">
        <v>742</v>
      </c>
      <c r="C57" s="408"/>
      <c r="D57" s="408"/>
      <c r="E57" s="408">
        <v>1</v>
      </c>
      <c r="F57" s="409">
        <f t="shared" si="0"/>
        <v>1</v>
      </c>
      <c r="G57" s="408"/>
      <c r="H57" s="408"/>
      <c r="I57" s="408"/>
      <c r="J57" s="409"/>
      <c r="K57" s="408"/>
      <c r="L57" s="408"/>
      <c r="M57" s="408"/>
      <c r="N57" s="409"/>
      <c r="O57" s="408"/>
      <c r="P57" s="408"/>
      <c r="Q57" s="408"/>
      <c r="R57" s="409"/>
      <c r="S57" s="408"/>
      <c r="T57" s="408"/>
      <c r="U57" s="408"/>
      <c r="V57" s="409"/>
      <c r="W57" s="408"/>
      <c r="X57" s="408"/>
      <c r="Y57" s="408"/>
      <c r="Z57" s="409"/>
      <c r="AA57" s="408"/>
      <c r="AB57" s="408"/>
      <c r="AC57" s="408"/>
      <c r="AD57" s="409"/>
      <c r="AE57" s="408"/>
      <c r="AF57" s="408"/>
      <c r="AG57" s="408"/>
      <c r="AH57" s="409"/>
      <c r="AI57" s="408"/>
      <c r="AJ57" s="408"/>
      <c r="AK57" s="408"/>
      <c r="AL57" s="409"/>
      <c r="AM57" s="408"/>
      <c r="AN57" s="408"/>
      <c r="AO57" s="408"/>
      <c r="AP57" s="409"/>
      <c r="AQ57" s="408"/>
      <c r="AR57" s="408"/>
      <c r="AS57" s="408"/>
      <c r="AT57" s="409"/>
    </row>
    <row r="58" spans="1:46" s="457" customFormat="1">
      <c r="A58" s="736"/>
      <c r="B58" s="407" t="s">
        <v>479</v>
      </c>
      <c r="C58" s="408">
        <v>4</v>
      </c>
      <c r="D58" s="408">
        <v>15</v>
      </c>
      <c r="E58" s="408">
        <v>15</v>
      </c>
      <c r="F58" s="409">
        <f t="shared" si="0"/>
        <v>34</v>
      </c>
      <c r="G58" s="408">
        <v>3</v>
      </c>
      <c r="H58" s="408">
        <v>10</v>
      </c>
      <c r="I58" s="408">
        <v>17</v>
      </c>
      <c r="J58" s="409">
        <f t="shared" si="4"/>
        <v>30</v>
      </c>
      <c r="K58" s="408">
        <v>9</v>
      </c>
      <c r="L58" s="408">
        <v>5</v>
      </c>
      <c r="M58" s="408">
        <v>11</v>
      </c>
      <c r="N58" s="409">
        <f t="shared" si="2"/>
        <v>25</v>
      </c>
      <c r="O58" s="408">
        <v>1</v>
      </c>
      <c r="P58" s="408">
        <v>13</v>
      </c>
      <c r="Q58" s="408">
        <v>14</v>
      </c>
      <c r="R58" s="409">
        <f t="shared" si="3"/>
        <v>28</v>
      </c>
      <c r="S58" s="408"/>
      <c r="T58" s="408">
        <v>11</v>
      </c>
      <c r="U58" s="408">
        <v>17</v>
      </c>
      <c r="V58" s="409">
        <v>28</v>
      </c>
      <c r="W58" s="408">
        <v>3</v>
      </c>
      <c r="X58" s="408">
        <v>16</v>
      </c>
      <c r="Y58" s="408">
        <v>19</v>
      </c>
      <c r="Z58" s="409">
        <v>38</v>
      </c>
      <c r="AA58" s="408">
        <v>6</v>
      </c>
      <c r="AB58" s="408">
        <v>14</v>
      </c>
      <c r="AC58" s="408">
        <v>17</v>
      </c>
      <c r="AD58" s="409">
        <v>37</v>
      </c>
      <c r="AE58" s="408">
        <v>3</v>
      </c>
      <c r="AF58" s="408">
        <v>10</v>
      </c>
      <c r="AG58" s="408">
        <v>17</v>
      </c>
      <c r="AH58" s="409">
        <v>30</v>
      </c>
      <c r="AI58" s="408"/>
      <c r="AJ58" s="408">
        <v>1</v>
      </c>
      <c r="AK58" s="408">
        <v>2</v>
      </c>
      <c r="AL58" s="409">
        <v>3</v>
      </c>
      <c r="AM58" s="521"/>
      <c r="AN58" s="521"/>
      <c r="AO58" s="521"/>
      <c r="AP58" s="521"/>
      <c r="AQ58" s="521"/>
      <c r="AR58" s="521"/>
      <c r="AS58" s="521"/>
      <c r="AT58" s="521"/>
    </row>
    <row r="59" spans="1:46" s="457" customFormat="1">
      <c r="A59" s="736"/>
      <c r="B59" s="407" t="s">
        <v>672</v>
      </c>
      <c r="C59" s="408"/>
      <c r="D59" s="408"/>
      <c r="E59" s="408"/>
      <c r="F59" s="409">
        <f t="shared" si="0"/>
        <v>0</v>
      </c>
      <c r="G59" s="408"/>
      <c r="H59" s="408"/>
      <c r="I59" s="408"/>
      <c r="J59" s="409">
        <f t="shared" si="4"/>
        <v>0</v>
      </c>
      <c r="K59" s="408">
        <v>2</v>
      </c>
      <c r="L59" s="408"/>
      <c r="M59" s="408"/>
      <c r="N59" s="409">
        <f t="shared" si="2"/>
        <v>2</v>
      </c>
      <c r="O59" s="408"/>
      <c r="P59" s="408"/>
      <c r="Q59" s="408"/>
      <c r="R59" s="409"/>
      <c r="S59" s="408"/>
      <c r="T59" s="408"/>
      <c r="U59" s="408"/>
      <c r="V59" s="409"/>
      <c r="W59" s="408"/>
      <c r="X59" s="408"/>
      <c r="Y59" s="408"/>
      <c r="Z59" s="409"/>
      <c r="AA59" s="408"/>
      <c r="AB59" s="408"/>
      <c r="AC59" s="408"/>
      <c r="AD59" s="409"/>
      <c r="AE59" s="408"/>
      <c r="AF59" s="408"/>
      <c r="AG59" s="408"/>
      <c r="AH59" s="409"/>
      <c r="AI59" s="408"/>
      <c r="AJ59" s="408"/>
      <c r="AK59" s="408"/>
      <c r="AL59" s="409"/>
      <c r="AM59" s="521"/>
      <c r="AN59" s="521"/>
      <c r="AO59" s="521"/>
      <c r="AP59" s="521"/>
      <c r="AQ59" s="521"/>
      <c r="AR59" s="521"/>
      <c r="AS59" s="521"/>
      <c r="AT59" s="521"/>
    </row>
    <row r="60" spans="1:46" s="457" customFormat="1">
      <c r="A60" s="736"/>
      <c r="B60" s="407" t="s">
        <v>348</v>
      </c>
      <c r="C60" s="408">
        <v>1</v>
      </c>
      <c r="D60" s="408">
        <v>2</v>
      </c>
      <c r="E60" s="408">
        <v>7</v>
      </c>
      <c r="F60" s="409">
        <f t="shared" si="0"/>
        <v>10</v>
      </c>
      <c r="G60" s="408">
        <v>1</v>
      </c>
      <c r="H60" s="408">
        <v>8</v>
      </c>
      <c r="I60" s="408">
        <v>9</v>
      </c>
      <c r="J60" s="409">
        <f t="shared" si="4"/>
        <v>18</v>
      </c>
      <c r="K60" s="408"/>
      <c r="L60" s="408">
        <v>6</v>
      </c>
      <c r="M60" s="408">
        <v>4</v>
      </c>
      <c r="N60" s="409">
        <f t="shared" si="2"/>
        <v>10</v>
      </c>
      <c r="O60" s="408"/>
      <c r="P60" s="408">
        <v>4</v>
      </c>
      <c r="Q60" s="408">
        <v>3</v>
      </c>
      <c r="R60" s="409">
        <f t="shared" si="3"/>
        <v>7</v>
      </c>
      <c r="S60" s="408"/>
      <c r="T60" s="408">
        <v>3</v>
      </c>
      <c r="U60" s="408">
        <v>3</v>
      </c>
      <c r="V60" s="409">
        <v>6</v>
      </c>
      <c r="W60" s="408"/>
      <c r="X60" s="408">
        <v>2</v>
      </c>
      <c r="Y60" s="408">
        <v>5</v>
      </c>
      <c r="Z60" s="409">
        <v>7</v>
      </c>
      <c r="AA60" s="408"/>
      <c r="AB60" s="408"/>
      <c r="AC60" s="408">
        <v>3</v>
      </c>
      <c r="AD60" s="409">
        <v>3</v>
      </c>
      <c r="AE60" s="408"/>
      <c r="AF60" s="408"/>
      <c r="AG60" s="408">
        <v>1</v>
      </c>
      <c r="AH60" s="409">
        <v>1</v>
      </c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</row>
    <row r="61" spans="1:46" s="457" customFormat="1">
      <c r="A61" s="736"/>
      <c r="B61" s="407" t="s">
        <v>520</v>
      </c>
      <c r="C61" s="408"/>
      <c r="D61" s="408"/>
      <c r="E61" s="408"/>
      <c r="F61" s="409">
        <f t="shared" si="0"/>
        <v>0</v>
      </c>
      <c r="G61" s="408"/>
      <c r="H61" s="408"/>
      <c r="I61" s="408"/>
      <c r="J61" s="409">
        <f t="shared" si="4"/>
        <v>0</v>
      </c>
      <c r="K61" s="408"/>
      <c r="L61" s="408"/>
      <c r="M61" s="408"/>
      <c r="N61" s="409">
        <f t="shared" si="2"/>
        <v>0</v>
      </c>
      <c r="O61" s="408"/>
      <c r="P61" s="408"/>
      <c r="Q61" s="408"/>
      <c r="R61" s="409">
        <f t="shared" si="3"/>
        <v>0</v>
      </c>
      <c r="S61" s="408"/>
      <c r="T61" s="408"/>
      <c r="U61" s="408"/>
      <c r="V61" s="409"/>
      <c r="W61" s="408"/>
      <c r="X61" s="408"/>
      <c r="Y61" s="408"/>
      <c r="Z61" s="409"/>
      <c r="AA61" s="408"/>
      <c r="AB61" s="408"/>
      <c r="AC61" s="408"/>
      <c r="AD61" s="409"/>
      <c r="AE61" s="408">
        <v>1</v>
      </c>
      <c r="AF61" s="408"/>
      <c r="AG61" s="408"/>
      <c r="AH61" s="409">
        <v>1</v>
      </c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</row>
    <row r="62" spans="1:46" s="457" customFormat="1">
      <c r="A62" s="736"/>
      <c r="B62" s="407" t="s">
        <v>410</v>
      </c>
      <c r="C62" s="408"/>
      <c r="D62" s="408"/>
      <c r="E62" s="408">
        <v>2</v>
      </c>
      <c r="F62" s="409">
        <f t="shared" si="0"/>
        <v>2</v>
      </c>
      <c r="G62" s="408"/>
      <c r="H62" s="408"/>
      <c r="I62" s="408">
        <v>1</v>
      </c>
      <c r="J62" s="409">
        <f t="shared" si="4"/>
        <v>1</v>
      </c>
      <c r="K62" s="408"/>
      <c r="L62" s="408"/>
      <c r="M62" s="408"/>
      <c r="N62" s="409">
        <f t="shared" si="2"/>
        <v>0</v>
      </c>
      <c r="O62" s="408"/>
      <c r="P62" s="408"/>
      <c r="Q62" s="408"/>
      <c r="R62" s="409">
        <f t="shared" si="3"/>
        <v>0</v>
      </c>
      <c r="S62" s="408"/>
      <c r="T62" s="408"/>
      <c r="U62" s="408"/>
      <c r="V62" s="409"/>
      <c r="W62" s="408"/>
      <c r="X62" s="408"/>
      <c r="Y62" s="408"/>
      <c r="Z62" s="409"/>
      <c r="AA62" s="408"/>
      <c r="AB62" s="408"/>
      <c r="AC62" s="408"/>
      <c r="AD62" s="409"/>
      <c r="AE62" s="408"/>
      <c r="AF62" s="408"/>
      <c r="AG62" s="408"/>
      <c r="AH62" s="409"/>
      <c r="AI62" s="408"/>
      <c r="AJ62" s="408"/>
      <c r="AK62" s="408"/>
      <c r="AL62" s="409"/>
      <c r="AM62" s="408"/>
      <c r="AN62" s="408"/>
      <c r="AO62" s="408"/>
      <c r="AP62" s="409"/>
      <c r="AQ62" s="408"/>
      <c r="AR62" s="408">
        <v>1</v>
      </c>
      <c r="AS62" s="408"/>
      <c r="AT62" s="409">
        <v>1</v>
      </c>
    </row>
    <row r="63" spans="1:46" s="457" customFormat="1">
      <c r="A63" s="736"/>
      <c r="B63" s="407" t="s">
        <v>673</v>
      </c>
      <c r="C63" s="408"/>
      <c r="D63" s="408"/>
      <c r="E63" s="408"/>
      <c r="F63" s="409">
        <f t="shared" si="0"/>
        <v>0</v>
      </c>
      <c r="G63" s="408"/>
      <c r="H63" s="408"/>
      <c r="I63" s="408">
        <v>1</v>
      </c>
      <c r="J63" s="409">
        <f t="shared" si="4"/>
        <v>1</v>
      </c>
      <c r="K63" s="408"/>
      <c r="L63" s="408"/>
      <c r="M63" s="408">
        <v>2</v>
      </c>
      <c r="N63" s="409">
        <f t="shared" si="2"/>
        <v>2</v>
      </c>
      <c r="O63" s="408"/>
      <c r="P63" s="408"/>
      <c r="Q63" s="408"/>
      <c r="R63" s="409"/>
      <c r="S63" s="408"/>
      <c r="T63" s="408"/>
      <c r="U63" s="408"/>
      <c r="V63" s="409"/>
      <c r="W63" s="408"/>
      <c r="X63" s="408"/>
      <c r="Y63" s="408"/>
      <c r="Z63" s="409"/>
      <c r="AA63" s="408"/>
      <c r="AB63" s="408"/>
      <c r="AC63" s="408"/>
      <c r="AD63" s="409"/>
      <c r="AE63" s="408"/>
      <c r="AF63" s="408"/>
      <c r="AG63" s="408"/>
      <c r="AH63" s="409"/>
      <c r="AI63" s="408"/>
      <c r="AJ63" s="408"/>
      <c r="AK63" s="408"/>
      <c r="AL63" s="409"/>
      <c r="AM63" s="408"/>
      <c r="AN63" s="408"/>
      <c r="AO63" s="408"/>
      <c r="AP63" s="409"/>
      <c r="AQ63" s="408"/>
      <c r="AR63" s="408"/>
      <c r="AS63" s="408"/>
      <c r="AT63" s="409"/>
    </row>
    <row r="64" spans="1:46" s="457" customFormat="1">
      <c r="A64" s="736"/>
      <c r="B64" s="407" t="s">
        <v>462</v>
      </c>
      <c r="C64" s="408">
        <v>1</v>
      </c>
      <c r="D64" s="408"/>
      <c r="E64" s="408">
        <v>4</v>
      </c>
      <c r="F64" s="409">
        <f t="shared" si="0"/>
        <v>5</v>
      </c>
      <c r="G64" s="408"/>
      <c r="H64" s="408">
        <v>1</v>
      </c>
      <c r="I64" s="408">
        <v>1</v>
      </c>
      <c r="J64" s="409">
        <f t="shared" si="4"/>
        <v>2</v>
      </c>
      <c r="K64" s="408"/>
      <c r="L64" s="408">
        <v>2</v>
      </c>
      <c r="M64" s="408">
        <v>8</v>
      </c>
      <c r="N64" s="409">
        <f t="shared" si="2"/>
        <v>10</v>
      </c>
      <c r="O64" s="408"/>
      <c r="P64" s="408"/>
      <c r="Q64" s="408">
        <v>3</v>
      </c>
      <c r="R64" s="409">
        <f t="shared" si="3"/>
        <v>3</v>
      </c>
      <c r="S64" s="408"/>
      <c r="T64" s="408">
        <v>1</v>
      </c>
      <c r="U64" s="408">
        <v>3</v>
      </c>
      <c r="V64" s="409">
        <v>4</v>
      </c>
      <c r="W64" s="408"/>
      <c r="X64" s="408">
        <v>3</v>
      </c>
      <c r="Y64" s="408">
        <v>4</v>
      </c>
      <c r="Z64" s="409">
        <v>7</v>
      </c>
      <c r="AA64" s="408"/>
      <c r="AB64" s="408"/>
      <c r="AC64" s="408"/>
      <c r="AD64" s="409"/>
      <c r="AE64" s="408"/>
      <c r="AF64" s="408"/>
      <c r="AG64" s="408"/>
      <c r="AH64" s="409"/>
      <c r="AI64" s="408"/>
      <c r="AJ64" s="408"/>
      <c r="AK64" s="408">
        <v>1</v>
      </c>
      <c r="AL64" s="409">
        <v>1</v>
      </c>
      <c r="AM64" s="408"/>
      <c r="AN64" s="408"/>
      <c r="AO64" s="408">
        <v>4</v>
      </c>
      <c r="AP64" s="409">
        <v>4</v>
      </c>
      <c r="AQ64" s="521"/>
      <c r="AR64" s="521"/>
      <c r="AS64" s="521"/>
      <c r="AT64" s="521"/>
    </row>
    <row r="65" spans="1:46" s="457" customFormat="1">
      <c r="A65" s="736"/>
      <c r="B65" s="407" t="s">
        <v>480</v>
      </c>
      <c r="C65" s="408">
        <v>2</v>
      </c>
      <c r="D65" s="408">
        <v>10</v>
      </c>
      <c r="E65" s="408">
        <v>8</v>
      </c>
      <c r="F65" s="409">
        <f t="shared" si="0"/>
        <v>20</v>
      </c>
      <c r="G65" s="408">
        <v>2</v>
      </c>
      <c r="H65" s="408">
        <v>6</v>
      </c>
      <c r="I65" s="408">
        <v>10</v>
      </c>
      <c r="J65" s="409">
        <f t="shared" si="4"/>
        <v>18</v>
      </c>
      <c r="K65" s="408">
        <v>1</v>
      </c>
      <c r="L65" s="408">
        <v>3</v>
      </c>
      <c r="M65" s="408">
        <v>14</v>
      </c>
      <c r="N65" s="409">
        <f t="shared" si="2"/>
        <v>18</v>
      </c>
      <c r="O65" s="408">
        <v>4</v>
      </c>
      <c r="P65" s="408">
        <v>8</v>
      </c>
      <c r="Q65" s="408">
        <v>16</v>
      </c>
      <c r="R65" s="409">
        <f t="shared" si="3"/>
        <v>28</v>
      </c>
      <c r="S65" s="408">
        <v>4</v>
      </c>
      <c r="T65" s="408">
        <v>4</v>
      </c>
      <c r="U65" s="408">
        <v>12</v>
      </c>
      <c r="V65" s="409">
        <v>20</v>
      </c>
      <c r="W65" s="408">
        <v>1</v>
      </c>
      <c r="X65" s="408">
        <v>3</v>
      </c>
      <c r="Y65" s="408">
        <v>13</v>
      </c>
      <c r="Z65" s="409">
        <v>17</v>
      </c>
      <c r="AA65" s="408">
        <v>1</v>
      </c>
      <c r="AB65" s="408">
        <v>5</v>
      </c>
      <c r="AC65" s="408">
        <v>11</v>
      </c>
      <c r="AD65" s="409">
        <v>17</v>
      </c>
      <c r="AE65" s="408"/>
      <c r="AF65" s="408"/>
      <c r="AG65" s="408"/>
      <c r="AH65" s="409"/>
      <c r="AI65" s="408"/>
      <c r="AJ65" s="408"/>
      <c r="AK65" s="408">
        <v>5</v>
      </c>
      <c r="AL65" s="409">
        <v>5</v>
      </c>
      <c r="AM65" s="521"/>
      <c r="AN65" s="521"/>
      <c r="AO65" s="521"/>
      <c r="AP65" s="521"/>
      <c r="AQ65" s="521"/>
      <c r="AR65" s="521"/>
      <c r="AS65" s="521"/>
      <c r="AT65" s="521"/>
    </row>
    <row r="66" spans="1:46" s="457" customFormat="1">
      <c r="A66" s="736"/>
      <c r="B66" s="407" t="s">
        <v>568</v>
      </c>
      <c r="C66" s="408">
        <v>7</v>
      </c>
      <c r="D66" s="408">
        <v>17</v>
      </c>
      <c r="E66" s="408">
        <v>42</v>
      </c>
      <c r="F66" s="409">
        <f t="shared" si="0"/>
        <v>66</v>
      </c>
      <c r="G66" s="408">
        <v>10</v>
      </c>
      <c r="H66" s="408">
        <v>25</v>
      </c>
      <c r="I66" s="408">
        <v>56</v>
      </c>
      <c r="J66" s="409">
        <f t="shared" si="4"/>
        <v>91</v>
      </c>
      <c r="K66" s="408">
        <v>6</v>
      </c>
      <c r="L66" s="408">
        <v>15</v>
      </c>
      <c r="M66" s="408">
        <v>47</v>
      </c>
      <c r="N66" s="409">
        <f t="shared" si="2"/>
        <v>68</v>
      </c>
      <c r="O66" s="408">
        <v>3</v>
      </c>
      <c r="P66" s="408">
        <v>7</v>
      </c>
      <c r="Q66" s="408">
        <v>23</v>
      </c>
      <c r="R66" s="409">
        <f t="shared" si="3"/>
        <v>33</v>
      </c>
      <c r="S66" s="408">
        <v>2</v>
      </c>
      <c r="T66" s="408">
        <v>7</v>
      </c>
      <c r="U66" s="408">
        <v>26</v>
      </c>
      <c r="V66" s="409">
        <v>35</v>
      </c>
      <c r="W66" s="408">
        <v>3</v>
      </c>
      <c r="X66" s="408">
        <v>8</v>
      </c>
      <c r="Y66" s="408">
        <v>29</v>
      </c>
      <c r="Z66" s="409">
        <v>40</v>
      </c>
      <c r="AA66" s="408"/>
      <c r="AB66" s="408"/>
      <c r="AC66" s="408"/>
      <c r="AD66" s="409"/>
      <c r="AE66" s="408"/>
      <c r="AF66" s="408"/>
      <c r="AG66" s="408"/>
      <c r="AH66" s="409"/>
      <c r="AI66" s="408"/>
      <c r="AJ66" s="408"/>
      <c r="AK66" s="408"/>
      <c r="AL66" s="409"/>
      <c r="AM66" s="521"/>
      <c r="AN66" s="521"/>
      <c r="AO66" s="521"/>
      <c r="AP66" s="521"/>
      <c r="AQ66" s="521"/>
      <c r="AR66" s="521"/>
      <c r="AS66" s="521"/>
      <c r="AT66" s="521"/>
    </row>
    <row r="67" spans="1:46" s="457" customFormat="1">
      <c r="A67" s="736"/>
      <c r="B67" s="407" t="s">
        <v>543</v>
      </c>
      <c r="C67" s="594"/>
      <c r="D67" s="594"/>
      <c r="E67" s="594"/>
      <c r="F67" s="409">
        <f t="shared" si="0"/>
        <v>0</v>
      </c>
      <c r="G67" s="594"/>
      <c r="H67" s="594"/>
      <c r="I67" s="594"/>
      <c r="J67" s="409">
        <f t="shared" si="4"/>
        <v>0</v>
      </c>
      <c r="K67" s="594"/>
      <c r="L67" s="594"/>
      <c r="M67" s="594"/>
      <c r="N67" s="409">
        <f t="shared" si="2"/>
        <v>0</v>
      </c>
      <c r="O67" s="594"/>
      <c r="P67" s="594"/>
      <c r="Q67" s="594"/>
      <c r="R67" s="409">
        <f t="shared" si="3"/>
        <v>0</v>
      </c>
      <c r="S67" s="594"/>
      <c r="T67" s="594"/>
      <c r="U67" s="594"/>
      <c r="V67" s="409"/>
      <c r="W67" s="408"/>
      <c r="X67" s="408"/>
      <c r="Y67" s="408"/>
      <c r="Z67" s="409"/>
      <c r="AA67" s="408">
        <v>3</v>
      </c>
      <c r="AB67" s="408">
        <v>6</v>
      </c>
      <c r="AC67" s="408">
        <v>58</v>
      </c>
      <c r="AD67" s="409">
        <v>67</v>
      </c>
      <c r="AE67" s="408">
        <v>3</v>
      </c>
      <c r="AF67" s="408">
        <v>5</v>
      </c>
      <c r="AG67" s="408">
        <v>55</v>
      </c>
      <c r="AH67" s="409">
        <v>63</v>
      </c>
      <c r="AI67" s="408"/>
      <c r="AJ67" s="408">
        <v>4</v>
      </c>
      <c r="AK67" s="408">
        <v>50</v>
      </c>
      <c r="AL67" s="409">
        <v>54</v>
      </c>
      <c r="AM67" s="521"/>
      <c r="AN67" s="521"/>
      <c r="AO67" s="521"/>
      <c r="AP67" s="521"/>
      <c r="AQ67" s="521"/>
      <c r="AR67" s="521"/>
      <c r="AS67" s="521"/>
      <c r="AT67" s="521"/>
    </row>
    <row r="68" spans="1:46" s="457" customFormat="1">
      <c r="A68" s="736"/>
      <c r="B68" s="407" t="s">
        <v>544</v>
      </c>
      <c r="C68" s="594"/>
      <c r="D68" s="594"/>
      <c r="E68" s="594"/>
      <c r="F68" s="409">
        <f t="shared" si="0"/>
        <v>0</v>
      </c>
      <c r="G68" s="594"/>
      <c r="H68" s="594"/>
      <c r="I68" s="594"/>
      <c r="J68" s="409">
        <f t="shared" si="4"/>
        <v>0</v>
      </c>
      <c r="K68" s="594"/>
      <c r="L68" s="594"/>
      <c r="M68" s="594"/>
      <c r="N68" s="409">
        <f t="shared" si="2"/>
        <v>0</v>
      </c>
      <c r="O68" s="594"/>
      <c r="P68" s="594"/>
      <c r="Q68" s="594"/>
      <c r="R68" s="409">
        <f t="shared" si="3"/>
        <v>0</v>
      </c>
      <c r="S68" s="594"/>
      <c r="T68" s="594"/>
      <c r="U68" s="594"/>
      <c r="V68" s="601"/>
      <c r="W68" s="408"/>
      <c r="X68" s="408"/>
      <c r="Y68" s="408"/>
      <c r="Z68" s="409"/>
      <c r="AA68" s="408"/>
      <c r="AB68" s="408">
        <v>1</v>
      </c>
      <c r="AC68" s="408">
        <v>1</v>
      </c>
      <c r="AD68" s="409">
        <v>2</v>
      </c>
      <c r="AE68" s="408"/>
      <c r="AF68" s="408"/>
      <c r="AG68" s="408"/>
      <c r="AH68" s="409"/>
      <c r="AI68" s="408"/>
      <c r="AJ68" s="408"/>
      <c r="AK68" s="408"/>
      <c r="AL68" s="409"/>
      <c r="AM68" s="521"/>
      <c r="AN68" s="521"/>
      <c r="AO68" s="521"/>
      <c r="AP68" s="521"/>
      <c r="AQ68" s="521"/>
      <c r="AR68" s="521"/>
      <c r="AS68" s="521"/>
      <c r="AT68" s="521"/>
    </row>
    <row r="69" spans="1:46" s="457" customFormat="1">
      <c r="A69" s="736"/>
      <c r="B69" s="407" t="s">
        <v>545</v>
      </c>
      <c r="C69" s="594"/>
      <c r="D69" s="594"/>
      <c r="E69" s="594"/>
      <c r="F69" s="409">
        <f t="shared" si="0"/>
        <v>0</v>
      </c>
      <c r="G69" s="594"/>
      <c r="H69" s="594"/>
      <c r="I69" s="594"/>
      <c r="J69" s="409">
        <f t="shared" si="4"/>
        <v>0</v>
      </c>
      <c r="K69" s="594"/>
      <c r="L69" s="594"/>
      <c r="M69" s="594"/>
      <c r="N69" s="409">
        <f t="shared" si="2"/>
        <v>0</v>
      </c>
      <c r="O69" s="594"/>
      <c r="P69" s="594"/>
      <c r="Q69" s="594"/>
      <c r="R69" s="409">
        <f t="shared" si="3"/>
        <v>0</v>
      </c>
      <c r="S69" s="594"/>
      <c r="T69" s="594"/>
      <c r="U69" s="594"/>
      <c r="V69" s="601"/>
      <c r="W69" s="408"/>
      <c r="X69" s="408"/>
      <c r="Y69" s="408"/>
      <c r="Z69" s="409"/>
      <c r="AA69" s="408"/>
      <c r="AB69" s="408">
        <v>8</v>
      </c>
      <c r="AC69" s="408">
        <v>19</v>
      </c>
      <c r="AD69" s="409">
        <v>27</v>
      </c>
      <c r="AE69" s="408"/>
      <c r="AF69" s="408"/>
      <c r="AG69" s="408"/>
      <c r="AH69" s="409"/>
      <c r="AI69" s="408">
        <v>2</v>
      </c>
      <c r="AJ69" s="408"/>
      <c r="AK69" s="408">
        <v>6</v>
      </c>
      <c r="AL69" s="409">
        <v>8</v>
      </c>
      <c r="AM69" s="521"/>
      <c r="AN69" s="521"/>
      <c r="AO69" s="521"/>
      <c r="AP69" s="521"/>
      <c r="AQ69" s="521"/>
      <c r="AR69" s="521"/>
      <c r="AS69" s="521"/>
      <c r="AT69" s="521"/>
    </row>
    <row r="70" spans="1:46" s="457" customFormat="1">
      <c r="A70" s="736"/>
      <c r="B70" s="407" t="s">
        <v>546</v>
      </c>
      <c r="C70" s="594"/>
      <c r="D70" s="594"/>
      <c r="E70" s="594"/>
      <c r="F70" s="409">
        <f t="shared" si="0"/>
        <v>0</v>
      </c>
      <c r="G70" s="594"/>
      <c r="H70" s="594"/>
      <c r="I70" s="594"/>
      <c r="J70" s="409">
        <f t="shared" si="4"/>
        <v>0</v>
      </c>
      <c r="K70" s="594"/>
      <c r="L70" s="594"/>
      <c r="M70" s="594"/>
      <c r="N70" s="409">
        <f t="shared" si="2"/>
        <v>0</v>
      </c>
      <c r="O70" s="594"/>
      <c r="P70" s="594"/>
      <c r="Q70" s="594"/>
      <c r="R70" s="409">
        <f t="shared" si="3"/>
        <v>0</v>
      </c>
      <c r="S70" s="594"/>
      <c r="T70" s="594"/>
      <c r="U70" s="594"/>
      <c r="V70" s="601"/>
      <c r="W70" s="408"/>
      <c r="X70" s="408"/>
      <c r="Y70" s="408"/>
      <c r="Z70" s="409"/>
      <c r="AA70" s="408">
        <v>2</v>
      </c>
      <c r="AB70" s="408">
        <v>8</v>
      </c>
      <c r="AC70" s="408">
        <v>4</v>
      </c>
      <c r="AD70" s="409">
        <v>14</v>
      </c>
      <c r="AE70" s="408"/>
      <c r="AF70" s="408">
        <v>3</v>
      </c>
      <c r="AG70" s="408">
        <v>4</v>
      </c>
      <c r="AH70" s="409">
        <v>7</v>
      </c>
      <c r="AI70" s="408">
        <v>2</v>
      </c>
      <c r="AJ70" s="408">
        <v>5</v>
      </c>
      <c r="AK70" s="408">
        <v>3</v>
      </c>
      <c r="AL70" s="409">
        <v>10</v>
      </c>
      <c r="AM70" s="408">
        <v>1</v>
      </c>
      <c r="AN70" s="408">
        <v>1</v>
      </c>
      <c r="AO70" s="408"/>
      <c r="AP70" s="409">
        <v>2</v>
      </c>
      <c r="AQ70" s="521"/>
      <c r="AR70" s="521"/>
      <c r="AS70" s="521"/>
      <c r="AT70" s="521"/>
    </row>
    <row r="71" spans="1:46" s="457" customFormat="1">
      <c r="A71" s="736"/>
      <c r="B71" s="407" t="s">
        <v>547</v>
      </c>
      <c r="C71" s="594"/>
      <c r="D71" s="594"/>
      <c r="E71" s="594"/>
      <c r="F71" s="409">
        <f t="shared" si="0"/>
        <v>0</v>
      </c>
      <c r="G71" s="594"/>
      <c r="H71" s="594">
        <v>1</v>
      </c>
      <c r="I71" s="594"/>
      <c r="J71" s="409">
        <f t="shared" si="4"/>
        <v>1</v>
      </c>
      <c r="K71" s="594"/>
      <c r="L71" s="594"/>
      <c r="M71" s="594"/>
      <c r="N71" s="409">
        <f t="shared" si="2"/>
        <v>0</v>
      </c>
      <c r="O71" s="594"/>
      <c r="P71" s="594"/>
      <c r="Q71" s="594"/>
      <c r="R71" s="409">
        <f t="shared" si="3"/>
        <v>0</v>
      </c>
      <c r="S71" s="594"/>
      <c r="T71" s="594"/>
      <c r="U71" s="594"/>
      <c r="V71" s="601"/>
      <c r="W71" s="408"/>
      <c r="X71" s="408"/>
      <c r="Y71" s="408"/>
      <c r="Z71" s="409"/>
      <c r="AA71" s="408">
        <v>1</v>
      </c>
      <c r="AB71" s="408">
        <v>2</v>
      </c>
      <c r="AC71" s="408">
        <v>12</v>
      </c>
      <c r="AD71" s="409">
        <v>15</v>
      </c>
      <c r="AE71" s="408">
        <v>1</v>
      </c>
      <c r="AF71" s="408">
        <v>1</v>
      </c>
      <c r="AG71" s="408">
        <v>6</v>
      </c>
      <c r="AH71" s="409">
        <v>8</v>
      </c>
      <c r="AI71" s="408"/>
      <c r="AJ71" s="408">
        <v>1</v>
      </c>
      <c r="AK71" s="408">
        <v>6</v>
      </c>
      <c r="AL71" s="409">
        <v>7</v>
      </c>
      <c r="AM71" s="521"/>
      <c r="AN71" s="521"/>
      <c r="AO71" s="521"/>
      <c r="AP71" s="521"/>
      <c r="AQ71" s="521"/>
      <c r="AR71" s="521"/>
      <c r="AS71" s="521"/>
      <c r="AT71" s="521"/>
    </row>
    <row r="72" spans="1:46" s="457" customFormat="1">
      <c r="A72" s="736"/>
      <c r="B72" s="407" t="s">
        <v>548</v>
      </c>
      <c r="C72" s="594"/>
      <c r="D72" s="594"/>
      <c r="E72" s="594"/>
      <c r="F72" s="409">
        <f t="shared" si="0"/>
        <v>0</v>
      </c>
      <c r="G72" s="594"/>
      <c r="H72" s="594"/>
      <c r="I72" s="594"/>
      <c r="J72" s="409">
        <f t="shared" si="4"/>
        <v>0</v>
      </c>
      <c r="K72" s="594"/>
      <c r="L72" s="594"/>
      <c r="M72" s="594"/>
      <c r="N72" s="409">
        <f t="shared" si="2"/>
        <v>0</v>
      </c>
      <c r="O72" s="594"/>
      <c r="P72" s="594"/>
      <c r="Q72" s="594"/>
      <c r="R72" s="409">
        <f t="shared" si="3"/>
        <v>0</v>
      </c>
      <c r="S72" s="594"/>
      <c r="T72" s="594"/>
      <c r="U72" s="594"/>
      <c r="V72" s="601"/>
      <c r="W72" s="408"/>
      <c r="X72" s="408"/>
      <c r="Y72" s="408"/>
      <c r="Z72" s="409"/>
      <c r="AA72" s="408"/>
      <c r="AB72" s="408">
        <v>4</v>
      </c>
      <c r="AC72" s="408">
        <v>8</v>
      </c>
      <c r="AD72" s="409">
        <v>12</v>
      </c>
      <c r="AE72" s="408"/>
      <c r="AF72" s="408">
        <v>1</v>
      </c>
      <c r="AG72" s="408">
        <v>8</v>
      </c>
      <c r="AH72" s="409">
        <v>9</v>
      </c>
      <c r="AI72" s="408">
        <v>1</v>
      </c>
      <c r="AJ72" s="408">
        <v>4</v>
      </c>
      <c r="AK72" s="408">
        <v>18</v>
      </c>
      <c r="AL72" s="409">
        <v>23</v>
      </c>
      <c r="AM72" s="521"/>
      <c r="AN72" s="521"/>
      <c r="AO72" s="521"/>
      <c r="AP72" s="521"/>
      <c r="AQ72" s="521"/>
      <c r="AR72" s="521"/>
      <c r="AS72" s="521"/>
      <c r="AT72" s="521"/>
    </row>
    <row r="73" spans="1:46" s="457" customFormat="1">
      <c r="A73" s="736"/>
      <c r="B73" s="407" t="s">
        <v>549</v>
      </c>
      <c r="C73" s="594"/>
      <c r="D73" s="594"/>
      <c r="E73" s="594"/>
      <c r="F73" s="409">
        <f t="shared" si="0"/>
        <v>0</v>
      </c>
      <c r="G73" s="594"/>
      <c r="H73" s="594"/>
      <c r="I73" s="594"/>
      <c r="J73" s="409">
        <f t="shared" si="4"/>
        <v>0</v>
      </c>
      <c r="K73" s="594"/>
      <c r="L73" s="594"/>
      <c r="M73" s="594"/>
      <c r="N73" s="409">
        <f t="shared" si="2"/>
        <v>0</v>
      </c>
      <c r="O73" s="594"/>
      <c r="P73" s="594"/>
      <c r="Q73" s="594"/>
      <c r="R73" s="409">
        <f t="shared" si="3"/>
        <v>0</v>
      </c>
      <c r="S73" s="594"/>
      <c r="T73" s="594"/>
      <c r="U73" s="594"/>
      <c r="V73" s="601"/>
      <c r="W73" s="408"/>
      <c r="X73" s="408"/>
      <c r="Y73" s="408"/>
      <c r="Z73" s="409"/>
      <c r="AA73" s="408"/>
      <c r="AB73" s="408">
        <v>2</v>
      </c>
      <c r="AC73" s="408">
        <v>2</v>
      </c>
      <c r="AD73" s="409">
        <v>4</v>
      </c>
      <c r="AE73" s="408"/>
      <c r="AF73" s="408"/>
      <c r="AG73" s="408">
        <v>1</v>
      </c>
      <c r="AH73" s="409">
        <v>1</v>
      </c>
      <c r="AI73" s="408"/>
      <c r="AJ73" s="408">
        <v>1</v>
      </c>
      <c r="AK73" s="408">
        <v>2</v>
      </c>
      <c r="AL73" s="409">
        <v>3</v>
      </c>
      <c r="AM73" s="521"/>
      <c r="AN73" s="521"/>
      <c r="AO73" s="521"/>
      <c r="AP73" s="521"/>
      <c r="AQ73" s="521"/>
      <c r="AR73" s="521"/>
      <c r="AS73" s="521"/>
      <c r="AT73" s="521"/>
    </row>
    <row r="74" spans="1:46" s="457" customFormat="1">
      <c r="A74" s="736"/>
      <c r="B74" s="407" t="s">
        <v>550</v>
      </c>
      <c r="C74" s="594"/>
      <c r="D74" s="594"/>
      <c r="E74" s="594"/>
      <c r="F74" s="409">
        <f t="shared" si="0"/>
        <v>0</v>
      </c>
      <c r="G74" s="594"/>
      <c r="H74" s="594"/>
      <c r="I74" s="594"/>
      <c r="J74" s="409">
        <f t="shared" si="4"/>
        <v>0</v>
      </c>
      <c r="K74" s="594"/>
      <c r="L74" s="594"/>
      <c r="M74" s="594"/>
      <c r="N74" s="409">
        <f t="shared" si="2"/>
        <v>0</v>
      </c>
      <c r="O74" s="594"/>
      <c r="P74" s="594"/>
      <c r="Q74" s="594"/>
      <c r="R74" s="409">
        <f t="shared" si="3"/>
        <v>0</v>
      </c>
      <c r="S74" s="594"/>
      <c r="T74" s="594"/>
      <c r="U74" s="594"/>
      <c r="V74" s="601"/>
      <c r="W74" s="408"/>
      <c r="X74" s="408"/>
      <c r="Y74" s="408"/>
      <c r="Z74" s="409"/>
      <c r="AA74" s="408">
        <v>1</v>
      </c>
      <c r="AB74" s="408">
        <v>2</v>
      </c>
      <c r="AC74" s="408"/>
      <c r="AD74" s="409">
        <v>3</v>
      </c>
      <c r="AE74" s="408"/>
      <c r="AF74" s="408"/>
      <c r="AG74" s="408"/>
      <c r="AH74" s="409"/>
      <c r="AI74" s="408"/>
      <c r="AJ74" s="408"/>
      <c r="AK74" s="408"/>
      <c r="AL74" s="409"/>
      <c r="AM74" s="521"/>
      <c r="AN74" s="521"/>
      <c r="AO74" s="521"/>
      <c r="AP74" s="521"/>
      <c r="AQ74" s="521"/>
      <c r="AR74" s="521"/>
      <c r="AS74" s="521"/>
      <c r="AT74" s="521"/>
    </row>
    <row r="75" spans="1:46" s="457" customFormat="1">
      <c r="A75" s="736"/>
      <c r="B75" s="407" t="s">
        <v>226</v>
      </c>
      <c r="C75" s="594"/>
      <c r="D75" s="594"/>
      <c r="E75" s="594"/>
      <c r="F75" s="409">
        <f t="shared" si="0"/>
        <v>0</v>
      </c>
      <c r="G75" s="594"/>
      <c r="H75" s="594"/>
      <c r="I75" s="594"/>
      <c r="J75" s="409">
        <f t="shared" si="4"/>
        <v>0</v>
      </c>
      <c r="K75" s="594"/>
      <c r="L75" s="594"/>
      <c r="M75" s="594"/>
      <c r="N75" s="409">
        <f t="shared" si="2"/>
        <v>0</v>
      </c>
      <c r="O75" s="594"/>
      <c r="P75" s="594"/>
      <c r="Q75" s="594"/>
      <c r="R75" s="409">
        <f t="shared" ref="R75:R95" si="5">SUM(O75:Q75)</f>
        <v>0</v>
      </c>
      <c r="S75" s="594"/>
      <c r="T75" s="594"/>
      <c r="U75" s="594"/>
      <c r="V75" s="601"/>
      <c r="W75" s="408"/>
      <c r="X75" s="408"/>
      <c r="Y75" s="408"/>
      <c r="Z75" s="409"/>
      <c r="AA75" s="408"/>
      <c r="AB75" s="408">
        <v>2</v>
      </c>
      <c r="AC75" s="408">
        <v>2</v>
      </c>
      <c r="AD75" s="409">
        <v>4</v>
      </c>
      <c r="AE75" s="408"/>
      <c r="AF75" s="408">
        <v>3</v>
      </c>
      <c r="AG75" s="408">
        <v>4</v>
      </c>
      <c r="AH75" s="409">
        <v>7</v>
      </c>
      <c r="AI75" s="408"/>
      <c r="AJ75" s="408"/>
      <c r="AK75" s="408">
        <v>1</v>
      </c>
      <c r="AL75" s="409">
        <v>1</v>
      </c>
      <c r="AM75" s="408">
        <v>1</v>
      </c>
      <c r="AN75" s="408">
        <v>1</v>
      </c>
      <c r="AO75" s="408">
        <v>6</v>
      </c>
      <c r="AP75" s="409">
        <v>8</v>
      </c>
      <c r="AQ75" s="408"/>
      <c r="AR75" s="408">
        <v>2</v>
      </c>
      <c r="AS75" s="408">
        <v>5</v>
      </c>
      <c r="AT75" s="409">
        <v>7</v>
      </c>
    </row>
    <row r="76" spans="1:46" s="457" customFormat="1">
      <c r="A76" s="736"/>
      <c r="B76" s="407" t="s">
        <v>525</v>
      </c>
      <c r="C76" s="594"/>
      <c r="D76" s="594"/>
      <c r="E76" s="594"/>
      <c r="F76" s="409">
        <f t="shared" ref="F76:F104" si="6">SUM(C76:E76)</f>
        <v>0</v>
      </c>
      <c r="G76" s="594"/>
      <c r="H76" s="594"/>
      <c r="I76" s="594"/>
      <c r="J76" s="409">
        <f t="shared" si="4"/>
        <v>0</v>
      </c>
      <c r="K76" s="594"/>
      <c r="L76" s="594"/>
      <c r="M76" s="594"/>
      <c r="N76" s="409">
        <f t="shared" si="2"/>
        <v>0</v>
      </c>
      <c r="O76" s="594"/>
      <c r="P76" s="594"/>
      <c r="Q76" s="594"/>
      <c r="R76" s="409">
        <f t="shared" si="5"/>
        <v>0</v>
      </c>
      <c r="S76" s="594"/>
      <c r="T76" s="594"/>
      <c r="U76" s="594"/>
      <c r="V76" s="601"/>
      <c r="W76" s="408">
        <v>1</v>
      </c>
      <c r="X76" s="408">
        <v>1</v>
      </c>
      <c r="Y76" s="408"/>
      <c r="Z76" s="409">
        <v>2</v>
      </c>
      <c r="AA76" s="408"/>
      <c r="AB76" s="408">
        <v>1</v>
      </c>
      <c r="AC76" s="408"/>
      <c r="AD76" s="409">
        <v>1</v>
      </c>
      <c r="AE76" s="408">
        <v>1</v>
      </c>
      <c r="AF76" s="408"/>
      <c r="AG76" s="408">
        <v>1</v>
      </c>
      <c r="AH76" s="409">
        <v>2</v>
      </c>
      <c r="AI76" s="521"/>
      <c r="AJ76" s="521"/>
      <c r="AK76" s="521"/>
      <c r="AL76" s="521"/>
      <c r="AM76" s="521"/>
      <c r="AN76" s="521"/>
      <c r="AO76" s="521"/>
      <c r="AP76" s="521"/>
      <c r="AQ76" s="521"/>
      <c r="AR76" s="521"/>
      <c r="AS76" s="521"/>
      <c r="AT76" s="521"/>
    </row>
    <row r="77" spans="1:46" s="457" customFormat="1">
      <c r="A77" s="736"/>
      <c r="B77" s="407" t="s">
        <v>227</v>
      </c>
      <c r="C77" s="594"/>
      <c r="D77" s="594"/>
      <c r="E77" s="594"/>
      <c r="F77" s="409">
        <f t="shared" si="6"/>
        <v>0</v>
      </c>
      <c r="G77" s="594"/>
      <c r="H77" s="594"/>
      <c r="I77" s="594"/>
      <c r="J77" s="409">
        <f t="shared" si="4"/>
        <v>0</v>
      </c>
      <c r="K77" s="594"/>
      <c r="L77" s="594"/>
      <c r="M77" s="594"/>
      <c r="N77" s="409">
        <f t="shared" si="2"/>
        <v>0</v>
      </c>
      <c r="O77" s="594"/>
      <c r="P77" s="594"/>
      <c r="Q77" s="594"/>
      <c r="R77" s="409">
        <f t="shared" si="5"/>
        <v>0</v>
      </c>
      <c r="S77" s="594"/>
      <c r="T77" s="594"/>
      <c r="U77" s="594"/>
      <c r="V77" s="601"/>
      <c r="W77" s="408"/>
      <c r="X77" s="408"/>
      <c r="Y77" s="408"/>
      <c r="Z77" s="409"/>
      <c r="AA77" s="408"/>
      <c r="AB77" s="408">
        <v>2</v>
      </c>
      <c r="AC77" s="408"/>
      <c r="AD77" s="409">
        <v>2</v>
      </c>
      <c r="AE77" s="408">
        <v>1</v>
      </c>
      <c r="AF77" s="408">
        <v>2</v>
      </c>
      <c r="AG77" s="408">
        <v>2</v>
      </c>
      <c r="AH77" s="409">
        <v>5</v>
      </c>
      <c r="AI77" s="408"/>
      <c r="AJ77" s="408"/>
      <c r="AK77" s="408"/>
      <c r="AL77" s="409"/>
      <c r="AM77" s="408"/>
      <c r="AN77" s="408"/>
      <c r="AO77" s="408">
        <v>1</v>
      </c>
      <c r="AP77" s="409">
        <v>1</v>
      </c>
      <c r="AQ77" s="408">
        <v>1</v>
      </c>
      <c r="AR77" s="408"/>
      <c r="AS77" s="408">
        <v>1</v>
      </c>
      <c r="AT77" s="409">
        <v>2</v>
      </c>
    </row>
    <row r="78" spans="1:46" s="457" customFormat="1">
      <c r="A78" s="736"/>
      <c r="B78" s="407" t="s">
        <v>228</v>
      </c>
      <c r="C78" s="594"/>
      <c r="D78" s="594"/>
      <c r="E78" s="594"/>
      <c r="F78" s="409">
        <f t="shared" si="6"/>
        <v>0</v>
      </c>
      <c r="G78" s="594"/>
      <c r="H78" s="594"/>
      <c r="I78" s="594"/>
      <c r="J78" s="409">
        <f t="shared" si="4"/>
        <v>0</v>
      </c>
      <c r="K78" s="594"/>
      <c r="L78" s="594"/>
      <c r="M78" s="594"/>
      <c r="N78" s="409">
        <f t="shared" si="2"/>
        <v>0</v>
      </c>
      <c r="O78" s="594"/>
      <c r="P78" s="594"/>
      <c r="Q78" s="594"/>
      <c r="R78" s="409">
        <f t="shared" si="5"/>
        <v>0</v>
      </c>
      <c r="S78" s="594"/>
      <c r="T78" s="594"/>
      <c r="U78" s="594"/>
      <c r="V78" s="601"/>
      <c r="W78" s="408"/>
      <c r="X78" s="408"/>
      <c r="Y78" s="408"/>
      <c r="Z78" s="409"/>
      <c r="AA78" s="408"/>
      <c r="AB78" s="408"/>
      <c r="AC78" s="408"/>
      <c r="AD78" s="409"/>
      <c r="AE78" s="408"/>
      <c r="AF78" s="408"/>
      <c r="AG78" s="408"/>
      <c r="AH78" s="409"/>
      <c r="AI78" s="408"/>
      <c r="AJ78" s="408">
        <v>1</v>
      </c>
      <c r="AK78" s="408"/>
      <c r="AL78" s="409">
        <v>1</v>
      </c>
      <c r="AM78" s="408">
        <v>1</v>
      </c>
      <c r="AN78" s="408">
        <v>1</v>
      </c>
      <c r="AO78" s="408">
        <v>3</v>
      </c>
      <c r="AP78" s="409">
        <v>5</v>
      </c>
      <c r="AQ78" s="408"/>
      <c r="AR78" s="408">
        <v>1</v>
      </c>
      <c r="AS78" s="408"/>
      <c r="AT78" s="409">
        <v>1</v>
      </c>
    </row>
    <row r="79" spans="1:46" s="457" customFormat="1">
      <c r="A79" s="736" t="s">
        <v>574</v>
      </c>
      <c r="B79" s="407" t="s">
        <v>229</v>
      </c>
      <c r="C79" s="594"/>
      <c r="D79" s="594"/>
      <c r="E79" s="594"/>
      <c r="F79" s="409">
        <f t="shared" si="6"/>
        <v>0</v>
      </c>
      <c r="G79" s="594"/>
      <c r="H79" s="594"/>
      <c r="I79" s="594"/>
      <c r="J79" s="409">
        <f t="shared" si="4"/>
        <v>0</v>
      </c>
      <c r="K79" s="594"/>
      <c r="L79" s="594"/>
      <c r="M79" s="594"/>
      <c r="N79" s="409">
        <f t="shared" ref="N79:N196" si="7">SUM(K79:M79)</f>
        <v>0</v>
      </c>
      <c r="O79" s="594"/>
      <c r="P79" s="594"/>
      <c r="Q79" s="594"/>
      <c r="R79" s="409">
        <f t="shared" si="5"/>
        <v>0</v>
      </c>
      <c r="S79" s="594"/>
      <c r="T79" s="594"/>
      <c r="U79" s="594"/>
      <c r="V79" s="601"/>
      <c r="W79" s="408"/>
      <c r="X79" s="408"/>
      <c r="Y79" s="408"/>
      <c r="Z79" s="409"/>
      <c r="AA79" s="408"/>
      <c r="AB79" s="408"/>
      <c r="AC79" s="408"/>
      <c r="AD79" s="409"/>
      <c r="AE79" s="408"/>
      <c r="AF79" s="408"/>
      <c r="AG79" s="408"/>
      <c r="AH79" s="409"/>
      <c r="AI79" s="408"/>
      <c r="AJ79" s="408"/>
      <c r="AK79" s="408"/>
      <c r="AL79" s="409"/>
      <c r="AM79" s="408">
        <v>1</v>
      </c>
      <c r="AN79" s="408"/>
      <c r="AO79" s="408"/>
      <c r="AP79" s="409">
        <v>1</v>
      </c>
      <c r="AQ79" s="408"/>
      <c r="AR79" s="408">
        <v>3</v>
      </c>
      <c r="AS79" s="408">
        <v>1</v>
      </c>
      <c r="AT79" s="409">
        <v>4</v>
      </c>
    </row>
    <row r="80" spans="1:46" s="457" customFormat="1">
      <c r="A80" s="736"/>
      <c r="B80" s="407" t="s">
        <v>230</v>
      </c>
      <c r="C80" s="594"/>
      <c r="D80" s="594"/>
      <c r="E80" s="594"/>
      <c r="F80" s="409">
        <f t="shared" si="6"/>
        <v>0</v>
      </c>
      <c r="G80" s="594"/>
      <c r="H80" s="594"/>
      <c r="I80" s="594"/>
      <c r="J80" s="409">
        <f t="shared" si="4"/>
        <v>0</v>
      </c>
      <c r="K80" s="594"/>
      <c r="L80" s="594"/>
      <c r="M80" s="594"/>
      <c r="N80" s="409">
        <f t="shared" si="7"/>
        <v>0</v>
      </c>
      <c r="O80" s="594"/>
      <c r="P80" s="594"/>
      <c r="Q80" s="594"/>
      <c r="R80" s="409">
        <f t="shared" si="5"/>
        <v>0</v>
      </c>
      <c r="S80" s="594"/>
      <c r="T80" s="594"/>
      <c r="U80" s="594"/>
      <c r="V80" s="601"/>
      <c r="W80" s="408"/>
      <c r="X80" s="408"/>
      <c r="Y80" s="408"/>
      <c r="Z80" s="409"/>
      <c r="AA80" s="408"/>
      <c r="AB80" s="408"/>
      <c r="AC80" s="408"/>
      <c r="AD80" s="409"/>
      <c r="AE80" s="408"/>
      <c r="AF80" s="408"/>
      <c r="AG80" s="408">
        <v>1</v>
      </c>
      <c r="AH80" s="409">
        <v>1</v>
      </c>
      <c r="AI80" s="408">
        <v>3</v>
      </c>
      <c r="AJ80" s="408">
        <v>9</v>
      </c>
      <c r="AK80" s="408">
        <v>19</v>
      </c>
      <c r="AL80" s="409">
        <v>31</v>
      </c>
      <c r="AM80" s="408">
        <v>2</v>
      </c>
      <c r="AN80" s="408">
        <v>8</v>
      </c>
      <c r="AO80" s="408">
        <v>18</v>
      </c>
      <c r="AP80" s="409">
        <v>28</v>
      </c>
      <c r="AQ80" s="408">
        <v>2</v>
      </c>
      <c r="AR80" s="408">
        <v>10</v>
      </c>
      <c r="AS80" s="408">
        <v>14</v>
      </c>
      <c r="AT80" s="409">
        <v>26</v>
      </c>
    </row>
    <row r="81" spans="1:46" s="457" customFormat="1">
      <c r="A81" s="736"/>
      <c r="B81" s="407" t="s">
        <v>231</v>
      </c>
      <c r="C81" s="594"/>
      <c r="D81" s="594"/>
      <c r="E81" s="594"/>
      <c r="F81" s="409">
        <f t="shared" si="6"/>
        <v>0</v>
      </c>
      <c r="G81" s="594"/>
      <c r="H81" s="594"/>
      <c r="I81" s="594"/>
      <c r="J81" s="409">
        <f t="shared" si="4"/>
        <v>0</v>
      </c>
      <c r="K81" s="594"/>
      <c r="L81" s="594"/>
      <c r="M81" s="594"/>
      <c r="N81" s="409">
        <f t="shared" si="7"/>
        <v>0</v>
      </c>
      <c r="O81" s="594"/>
      <c r="P81" s="594"/>
      <c r="Q81" s="594"/>
      <c r="R81" s="409">
        <f t="shared" si="5"/>
        <v>0</v>
      </c>
      <c r="S81" s="594"/>
      <c r="T81" s="594"/>
      <c r="U81" s="594"/>
      <c r="V81" s="601"/>
      <c r="W81" s="408"/>
      <c r="X81" s="408"/>
      <c r="Y81" s="408"/>
      <c r="Z81" s="409"/>
      <c r="AA81" s="408"/>
      <c r="AB81" s="408">
        <v>3</v>
      </c>
      <c r="AC81" s="408">
        <v>5</v>
      </c>
      <c r="AD81" s="409">
        <v>8</v>
      </c>
      <c r="AE81" s="408"/>
      <c r="AF81" s="408"/>
      <c r="AG81" s="408">
        <v>4</v>
      </c>
      <c r="AH81" s="409">
        <v>4</v>
      </c>
      <c r="AI81" s="408"/>
      <c r="AJ81" s="408"/>
      <c r="AK81" s="408">
        <v>1</v>
      </c>
      <c r="AL81" s="409">
        <v>1</v>
      </c>
      <c r="AM81" s="408"/>
      <c r="AN81" s="408">
        <v>1</v>
      </c>
      <c r="AO81" s="408">
        <v>5</v>
      </c>
      <c r="AP81" s="409">
        <v>6</v>
      </c>
      <c r="AQ81" s="408"/>
      <c r="AR81" s="408">
        <v>5</v>
      </c>
      <c r="AS81" s="408">
        <v>5</v>
      </c>
      <c r="AT81" s="409">
        <v>10</v>
      </c>
    </row>
    <row r="82" spans="1:46" s="457" customFormat="1" ht="12.75" customHeight="1">
      <c r="A82" s="736"/>
      <c r="B82" s="407" t="s">
        <v>232</v>
      </c>
      <c r="C82" s="594"/>
      <c r="D82" s="594"/>
      <c r="E82" s="594"/>
      <c r="F82" s="409">
        <f t="shared" si="6"/>
        <v>0</v>
      </c>
      <c r="G82" s="594"/>
      <c r="H82" s="594"/>
      <c r="I82" s="594"/>
      <c r="J82" s="409">
        <f t="shared" si="4"/>
        <v>0</v>
      </c>
      <c r="K82" s="594"/>
      <c r="L82" s="594"/>
      <c r="M82" s="594"/>
      <c r="N82" s="409">
        <f t="shared" si="7"/>
        <v>0</v>
      </c>
      <c r="O82" s="594"/>
      <c r="P82" s="594"/>
      <c r="Q82" s="594"/>
      <c r="R82" s="409">
        <f t="shared" si="5"/>
        <v>0</v>
      </c>
      <c r="S82" s="594"/>
      <c r="T82" s="594"/>
      <c r="U82" s="594"/>
      <c r="V82" s="601"/>
      <c r="W82" s="408"/>
      <c r="X82" s="408"/>
      <c r="Y82" s="408"/>
      <c r="Z82" s="409"/>
      <c r="AA82" s="408"/>
      <c r="AB82" s="408"/>
      <c r="AC82" s="408"/>
      <c r="AD82" s="409"/>
      <c r="AE82" s="408"/>
      <c r="AF82" s="408">
        <v>2</v>
      </c>
      <c r="AG82" s="408">
        <v>15</v>
      </c>
      <c r="AH82" s="409">
        <v>17</v>
      </c>
      <c r="AI82" s="408">
        <v>1</v>
      </c>
      <c r="AJ82" s="408">
        <v>3</v>
      </c>
      <c r="AK82" s="408">
        <v>11</v>
      </c>
      <c r="AL82" s="409">
        <v>15</v>
      </c>
      <c r="AM82" s="408">
        <v>1</v>
      </c>
      <c r="AN82" s="408">
        <v>2</v>
      </c>
      <c r="AO82" s="408">
        <v>9</v>
      </c>
      <c r="AP82" s="409">
        <v>12</v>
      </c>
      <c r="AQ82" s="408">
        <v>1</v>
      </c>
      <c r="AR82" s="408">
        <v>4</v>
      </c>
      <c r="AS82" s="408">
        <v>9</v>
      </c>
      <c r="AT82" s="409">
        <v>14</v>
      </c>
    </row>
    <row r="83" spans="1:46" s="457" customFormat="1">
      <c r="A83" s="736"/>
      <c r="B83" s="407" t="s">
        <v>233</v>
      </c>
      <c r="C83" s="594"/>
      <c r="D83" s="594"/>
      <c r="E83" s="594"/>
      <c r="F83" s="409">
        <f t="shared" si="6"/>
        <v>0</v>
      </c>
      <c r="G83" s="594"/>
      <c r="H83" s="594"/>
      <c r="I83" s="594"/>
      <c r="J83" s="409">
        <f t="shared" si="4"/>
        <v>0</v>
      </c>
      <c r="K83" s="594"/>
      <c r="L83" s="594"/>
      <c r="M83" s="594"/>
      <c r="N83" s="409">
        <f t="shared" si="7"/>
        <v>0</v>
      </c>
      <c r="O83" s="594"/>
      <c r="P83" s="594"/>
      <c r="Q83" s="594"/>
      <c r="R83" s="409">
        <f t="shared" si="5"/>
        <v>0</v>
      </c>
      <c r="S83" s="594"/>
      <c r="T83" s="594"/>
      <c r="U83" s="594"/>
      <c r="V83" s="601"/>
      <c r="W83" s="408"/>
      <c r="X83" s="408"/>
      <c r="Y83" s="408"/>
      <c r="Z83" s="409"/>
      <c r="AA83" s="408">
        <v>2</v>
      </c>
      <c r="AB83" s="408">
        <v>10</v>
      </c>
      <c r="AC83" s="408">
        <v>10</v>
      </c>
      <c r="AD83" s="409">
        <v>22</v>
      </c>
      <c r="AE83" s="408"/>
      <c r="AF83" s="408">
        <v>4</v>
      </c>
      <c r="AG83" s="408">
        <v>3</v>
      </c>
      <c r="AH83" s="409">
        <v>7</v>
      </c>
      <c r="AI83" s="408"/>
      <c r="AJ83" s="408">
        <v>6</v>
      </c>
      <c r="AK83" s="408">
        <v>3</v>
      </c>
      <c r="AL83" s="409">
        <v>9</v>
      </c>
      <c r="AM83" s="408">
        <v>2</v>
      </c>
      <c r="AN83" s="408">
        <v>5</v>
      </c>
      <c r="AO83" s="408">
        <v>5</v>
      </c>
      <c r="AP83" s="409">
        <v>12</v>
      </c>
      <c r="AQ83" s="408"/>
      <c r="AR83" s="408">
        <v>7</v>
      </c>
      <c r="AS83" s="408">
        <v>10</v>
      </c>
      <c r="AT83" s="409">
        <v>17</v>
      </c>
    </row>
    <row r="84" spans="1:46" s="457" customFormat="1">
      <c r="A84" s="736"/>
      <c r="B84" s="407" t="s">
        <v>593</v>
      </c>
      <c r="C84" s="408"/>
      <c r="D84" s="408"/>
      <c r="E84" s="408"/>
      <c r="F84" s="409">
        <f t="shared" si="6"/>
        <v>0</v>
      </c>
      <c r="G84" s="408"/>
      <c r="H84" s="408"/>
      <c r="I84" s="408"/>
      <c r="J84" s="409">
        <f t="shared" si="4"/>
        <v>0</v>
      </c>
      <c r="K84" s="408">
        <v>1</v>
      </c>
      <c r="L84" s="408"/>
      <c r="M84" s="408">
        <v>9</v>
      </c>
      <c r="N84" s="409">
        <f t="shared" si="7"/>
        <v>10</v>
      </c>
      <c r="O84" s="408">
        <v>3</v>
      </c>
      <c r="P84" s="408">
        <v>4</v>
      </c>
      <c r="Q84" s="408">
        <v>7</v>
      </c>
      <c r="R84" s="409">
        <f t="shared" si="5"/>
        <v>14</v>
      </c>
      <c r="S84" s="408">
        <v>2</v>
      </c>
      <c r="T84" s="408">
        <v>1</v>
      </c>
      <c r="U84" s="408">
        <v>13</v>
      </c>
      <c r="V84" s="409">
        <v>16</v>
      </c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1"/>
      <c r="AL84" s="521"/>
      <c r="AM84" s="521"/>
      <c r="AN84" s="521"/>
      <c r="AO84" s="521"/>
      <c r="AP84" s="521"/>
      <c r="AQ84" s="521"/>
      <c r="AR84" s="521"/>
      <c r="AS84" s="521"/>
      <c r="AT84" s="521"/>
    </row>
    <row r="85" spans="1:46" s="457" customFormat="1" ht="13.15" customHeight="1">
      <c r="A85" s="736"/>
      <c r="B85" s="407" t="s">
        <v>551</v>
      </c>
      <c r="C85" s="408"/>
      <c r="D85" s="408"/>
      <c r="E85" s="408"/>
      <c r="F85" s="409">
        <f t="shared" si="6"/>
        <v>0</v>
      </c>
      <c r="G85" s="408"/>
      <c r="H85" s="408"/>
      <c r="I85" s="408"/>
      <c r="J85" s="409">
        <f t="shared" si="4"/>
        <v>0</v>
      </c>
      <c r="K85" s="408"/>
      <c r="L85" s="408"/>
      <c r="M85" s="408"/>
      <c r="N85" s="409">
        <f t="shared" si="7"/>
        <v>0</v>
      </c>
      <c r="O85" s="408"/>
      <c r="P85" s="408"/>
      <c r="Q85" s="408"/>
      <c r="R85" s="409">
        <f t="shared" si="5"/>
        <v>0</v>
      </c>
      <c r="S85" s="408"/>
      <c r="T85" s="408"/>
      <c r="U85" s="408"/>
      <c r="V85" s="409"/>
      <c r="W85" s="408"/>
      <c r="X85" s="408"/>
      <c r="Y85" s="408"/>
      <c r="Z85" s="409"/>
      <c r="AA85" s="408">
        <v>1</v>
      </c>
      <c r="AB85" s="408">
        <v>3</v>
      </c>
      <c r="AC85" s="408">
        <v>2</v>
      </c>
      <c r="AD85" s="409">
        <v>6</v>
      </c>
      <c r="AE85" s="408"/>
      <c r="AF85" s="408">
        <v>2</v>
      </c>
      <c r="AG85" s="408">
        <v>2</v>
      </c>
      <c r="AH85" s="409">
        <v>4</v>
      </c>
      <c r="AI85" s="408"/>
      <c r="AJ85" s="408"/>
      <c r="AK85" s="408">
        <v>1</v>
      </c>
      <c r="AL85" s="409">
        <v>1</v>
      </c>
      <c r="AM85" s="408"/>
      <c r="AN85" s="408">
        <v>1</v>
      </c>
      <c r="AO85" s="408">
        <v>4</v>
      </c>
      <c r="AP85" s="409">
        <v>5</v>
      </c>
      <c r="AQ85" s="408"/>
      <c r="AR85" s="408">
        <v>1</v>
      </c>
      <c r="AS85" s="408"/>
      <c r="AT85" s="409">
        <v>1</v>
      </c>
    </row>
    <row r="86" spans="1:46" s="457" customFormat="1">
      <c r="A86" s="736"/>
      <c r="B86" s="407" t="s">
        <v>552</v>
      </c>
      <c r="C86" s="408"/>
      <c r="D86" s="408"/>
      <c r="E86" s="408"/>
      <c r="F86" s="409">
        <f t="shared" si="6"/>
        <v>0</v>
      </c>
      <c r="G86" s="408"/>
      <c r="H86" s="408"/>
      <c r="I86" s="408"/>
      <c r="J86" s="409">
        <f t="shared" si="4"/>
        <v>0</v>
      </c>
      <c r="K86" s="408"/>
      <c r="L86" s="408"/>
      <c r="M86" s="408"/>
      <c r="N86" s="409">
        <f t="shared" si="7"/>
        <v>0</v>
      </c>
      <c r="O86" s="408"/>
      <c r="P86" s="408"/>
      <c r="Q86" s="408"/>
      <c r="R86" s="409">
        <f t="shared" si="5"/>
        <v>0</v>
      </c>
      <c r="S86" s="408"/>
      <c r="T86" s="408"/>
      <c r="U86" s="408"/>
      <c r="V86" s="409"/>
      <c r="W86" s="408"/>
      <c r="X86" s="408">
        <v>2</v>
      </c>
      <c r="Y86" s="408">
        <v>8</v>
      </c>
      <c r="Z86" s="409">
        <v>10</v>
      </c>
      <c r="AA86" s="408">
        <v>1</v>
      </c>
      <c r="AB86" s="408">
        <v>5</v>
      </c>
      <c r="AC86" s="408">
        <v>9</v>
      </c>
      <c r="AD86" s="409">
        <v>15</v>
      </c>
      <c r="AE86" s="408">
        <v>2</v>
      </c>
      <c r="AF86" s="408">
        <v>13</v>
      </c>
      <c r="AG86" s="408">
        <v>14</v>
      </c>
      <c r="AH86" s="409">
        <v>29</v>
      </c>
      <c r="AI86" s="408">
        <v>1</v>
      </c>
      <c r="AJ86" s="408">
        <v>15</v>
      </c>
      <c r="AK86" s="408">
        <v>19</v>
      </c>
      <c r="AL86" s="409">
        <v>35</v>
      </c>
      <c r="AM86" s="408">
        <v>2</v>
      </c>
      <c r="AN86" s="408">
        <v>6</v>
      </c>
      <c r="AO86" s="408">
        <v>17</v>
      </c>
      <c r="AP86" s="409">
        <v>25</v>
      </c>
      <c r="AQ86" s="408">
        <v>2</v>
      </c>
      <c r="AR86" s="408">
        <v>11</v>
      </c>
      <c r="AS86" s="408">
        <v>15</v>
      </c>
      <c r="AT86" s="409">
        <v>28</v>
      </c>
    </row>
    <row r="87" spans="1:46" s="457" customFormat="1">
      <c r="A87" s="736"/>
      <c r="B87" s="407" t="s">
        <v>553</v>
      </c>
      <c r="C87" s="408"/>
      <c r="D87" s="408"/>
      <c r="E87" s="408"/>
      <c r="F87" s="409">
        <f t="shared" si="6"/>
        <v>0</v>
      </c>
      <c r="G87" s="408"/>
      <c r="H87" s="408"/>
      <c r="I87" s="408"/>
      <c r="J87" s="409">
        <f t="shared" si="4"/>
        <v>0</v>
      </c>
      <c r="K87" s="408"/>
      <c r="L87" s="408"/>
      <c r="M87" s="408">
        <v>1</v>
      </c>
      <c r="N87" s="409">
        <f t="shared" si="7"/>
        <v>1</v>
      </c>
      <c r="O87" s="408"/>
      <c r="P87" s="408"/>
      <c r="Q87" s="408">
        <v>6</v>
      </c>
      <c r="R87" s="409">
        <f t="shared" si="5"/>
        <v>6</v>
      </c>
      <c r="S87" s="408"/>
      <c r="T87" s="408">
        <v>2</v>
      </c>
      <c r="U87" s="408">
        <v>7</v>
      </c>
      <c r="V87" s="409">
        <v>9</v>
      </c>
      <c r="W87" s="408"/>
      <c r="X87" s="408">
        <v>6</v>
      </c>
      <c r="Y87" s="408">
        <v>8</v>
      </c>
      <c r="Z87" s="409">
        <v>14</v>
      </c>
      <c r="AA87" s="408">
        <v>1</v>
      </c>
      <c r="AB87" s="408">
        <v>2</v>
      </c>
      <c r="AC87" s="408">
        <v>3</v>
      </c>
      <c r="AD87" s="409">
        <v>6</v>
      </c>
      <c r="AE87" s="408">
        <v>3</v>
      </c>
      <c r="AF87" s="408">
        <v>6</v>
      </c>
      <c r="AG87" s="408">
        <v>9</v>
      </c>
      <c r="AH87" s="409">
        <v>18</v>
      </c>
      <c r="AI87" s="408"/>
      <c r="AJ87" s="408">
        <v>9</v>
      </c>
      <c r="AK87" s="408">
        <v>7</v>
      </c>
      <c r="AL87" s="409">
        <v>16</v>
      </c>
      <c r="AM87" s="408"/>
      <c r="AN87" s="408">
        <v>12</v>
      </c>
      <c r="AO87" s="408">
        <v>8</v>
      </c>
      <c r="AP87" s="409">
        <v>20</v>
      </c>
      <c r="AQ87" s="408">
        <v>1</v>
      </c>
      <c r="AR87" s="408">
        <v>6</v>
      </c>
      <c r="AS87" s="408">
        <v>11</v>
      </c>
      <c r="AT87" s="409">
        <v>18</v>
      </c>
    </row>
    <row r="88" spans="1:46" s="457" customFormat="1" ht="12.75" customHeight="1">
      <c r="A88" s="736"/>
      <c r="B88" s="619" t="s">
        <v>569</v>
      </c>
      <c r="C88" s="408"/>
      <c r="D88" s="408"/>
      <c r="E88" s="408"/>
      <c r="F88" s="409">
        <f t="shared" si="6"/>
        <v>0</v>
      </c>
      <c r="G88" s="408"/>
      <c r="H88" s="408"/>
      <c r="I88" s="408"/>
      <c r="J88" s="409">
        <f t="shared" si="4"/>
        <v>0</v>
      </c>
      <c r="K88" s="408"/>
      <c r="L88" s="408">
        <v>1</v>
      </c>
      <c r="M88" s="408"/>
      <c r="N88" s="409">
        <f t="shared" si="7"/>
        <v>1</v>
      </c>
      <c r="O88" s="408"/>
      <c r="P88" s="408"/>
      <c r="Q88" s="408">
        <v>1</v>
      </c>
      <c r="R88" s="409">
        <f t="shared" si="5"/>
        <v>1</v>
      </c>
      <c r="S88" s="408"/>
      <c r="T88" s="408">
        <v>2</v>
      </c>
      <c r="U88" s="408"/>
      <c r="V88" s="409">
        <v>2</v>
      </c>
      <c r="W88" s="408"/>
      <c r="X88" s="408">
        <v>1</v>
      </c>
      <c r="Y88" s="408"/>
      <c r="Z88" s="409">
        <v>1</v>
      </c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1"/>
      <c r="AL88" s="521"/>
      <c r="AM88" s="521"/>
      <c r="AN88" s="521"/>
      <c r="AO88" s="521"/>
      <c r="AP88" s="521"/>
      <c r="AQ88" s="521"/>
      <c r="AR88" s="521"/>
      <c r="AS88" s="521"/>
      <c r="AT88" s="521"/>
    </row>
    <row r="89" spans="1:46" s="457" customFormat="1">
      <c r="A89" s="736"/>
      <c r="B89" s="407" t="s">
        <v>554</v>
      </c>
      <c r="C89" s="408"/>
      <c r="D89" s="408"/>
      <c r="E89" s="408"/>
      <c r="F89" s="409">
        <f t="shared" si="6"/>
        <v>0</v>
      </c>
      <c r="G89" s="408"/>
      <c r="H89" s="408"/>
      <c r="I89" s="408"/>
      <c r="J89" s="409">
        <f t="shared" si="4"/>
        <v>0</v>
      </c>
      <c r="K89" s="408"/>
      <c r="L89" s="408">
        <v>3</v>
      </c>
      <c r="M89" s="408">
        <v>10</v>
      </c>
      <c r="N89" s="409">
        <f t="shared" si="7"/>
        <v>13</v>
      </c>
      <c r="O89" s="408"/>
      <c r="P89" s="408">
        <v>3</v>
      </c>
      <c r="Q89" s="408">
        <v>5</v>
      </c>
      <c r="R89" s="409">
        <f t="shared" si="5"/>
        <v>8</v>
      </c>
      <c r="S89" s="408">
        <v>1</v>
      </c>
      <c r="T89" s="408">
        <v>3</v>
      </c>
      <c r="U89" s="408">
        <v>13</v>
      </c>
      <c r="V89" s="409">
        <v>17</v>
      </c>
      <c r="W89" s="408"/>
      <c r="X89" s="408">
        <v>1</v>
      </c>
      <c r="Y89" s="408">
        <v>13</v>
      </c>
      <c r="Z89" s="409">
        <v>14</v>
      </c>
      <c r="AA89" s="408"/>
      <c r="AB89" s="408">
        <v>5</v>
      </c>
      <c r="AC89" s="408">
        <v>11</v>
      </c>
      <c r="AD89" s="409">
        <v>16</v>
      </c>
      <c r="AE89" s="408">
        <v>1</v>
      </c>
      <c r="AF89" s="408">
        <v>4</v>
      </c>
      <c r="AG89" s="408">
        <v>9</v>
      </c>
      <c r="AH89" s="409">
        <v>14</v>
      </c>
      <c r="AI89" s="408">
        <v>1</v>
      </c>
      <c r="AJ89" s="408">
        <v>2</v>
      </c>
      <c r="AK89" s="408">
        <v>11</v>
      </c>
      <c r="AL89" s="409">
        <v>14</v>
      </c>
      <c r="AM89" s="408"/>
      <c r="AN89" s="408">
        <v>5</v>
      </c>
      <c r="AO89" s="408">
        <v>16</v>
      </c>
      <c r="AP89" s="409">
        <v>21</v>
      </c>
      <c r="AQ89" s="408"/>
      <c r="AR89" s="408">
        <v>5</v>
      </c>
      <c r="AS89" s="408">
        <v>15</v>
      </c>
      <c r="AT89" s="409">
        <v>20</v>
      </c>
    </row>
    <row r="90" spans="1:46" s="457" customFormat="1">
      <c r="A90" s="736"/>
      <c r="B90" s="407" t="s">
        <v>234</v>
      </c>
      <c r="C90" s="408">
        <v>8</v>
      </c>
      <c r="D90" s="408">
        <v>49</v>
      </c>
      <c r="E90" s="408">
        <v>65</v>
      </c>
      <c r="F90" s="409">
        <f t="shared" si="6"/>
        <v>122</v>
      </c>
      <c r="G90" s="408">
        <v>19</v>
      </c>
      <c r="H90" s="408">
        <v>34</v>
      </c>
      <c r="I90" s="408">
        <v>62</v>
      </c>
      <c r="J90" s="409">
        <f t="shared" si="4"/>
        <v>115</v>
      </c>
      <c r="K90" s="408">
        <v>10</v>
      </c>
      <c r="L90" s="408">
        <v>42</v>
      </c>
      <c r="M90" s="408">
        <v>54</v>
      </c>
      <c r="N90" s="409">
        <f t="shared" si="7"/>
        <v>106</v>
      </c>
      <c r="O90" s="408">
        <v>4</v>
      </c>
      <c r="P90" s="408">
        <v>8</v>
      </c>
      <c r="Q90" s="408">
        <v>50</v>
      </c>
      <c r="R90" s="409">
        <f t="shared" si="5"/>
        <v>62</v>
      </c>
      <c r="S90" s="408">
        <v>4</v>
      </c>
      <c r="T90" s="408">
        <v>18</v>
      </c>
      <c r="U90" s="408">
        <v>45</v>
      </c>
      <c r="V90" s="409">
        <v>67</v>
      </c>
      <c r="W90" s="408">
        <v>5</v>
      </c>
      <c r="X90" s="408">
        <v>17</v>
      </c>
      <c r="Y90" s="408">
        <v>37</v>
      </c>
      <c r="Z90" s="409">
        <v>59</v>
      </c>
      <c r="AA90" s="521"/>
      <c r="AB90" s="521"/>
      <c r="AC90" s="521"/>
      <c r="AD90" s="521"/>
      <c r="AE90" s="521"/>
      <c r="AF90" s="521"/>
      <c r="AG90" s="521"/>
      <c r="AH90" s="521"/>
      <c r="AI90" s="521"/>
      <c r="AJ90" s="521"/>
      <c r="AK90" s="521"/>
      <c r="AL90" s="521"/>
      <c r="AM90" s="521"/>
      <c r="AN90" s="521"/>
      <c r="AO90" s="521"/>
      <c r="AP90" s="521"/>
      <c r="AQ90" s="521"/>
      <c r="AR90" s="521"/>
      <c r="AS90" s="521"/>
      <c r="AT90" s="521"/>
    </row>
    <row r="91" spans="1:46" s="457" customFormat="1">
      <c r="A91" s="736"/>
      <c r="B91" s="407" t="s">
        <v>235</v>
      </c>
      <c r="C91" s="594"/>
      <c r="D91" s="594"/>
      <c r="E91" s="594"/>
      <c r="F91" s="409">
        <f t="shared" si="6"/>
        <v>0</v>
      </c>
      <c r="G91" s="594"/>
      <c r="H91" s="594"/>
      <c r="I91" s="594"/>
      <c r="J91" s="409">
        <f t="shared" si="4"/>
        <v>0</v>
      </c>
      <c r="K91" s="594"/>
      <c r="L91" s="594"/>
      <c r="M91" s="594"/>
      <c r="N91" s="409">
        <f t="shared" si="7"/>
        <v>0</v>
      </c>
      <c r="O91" s="594"/>
      <c r="P91" s="594"/>
      <c r="Q91" s="594"/>
      <c r="R91" s="409">
        <f t="shared" si="5"/>
        <v>0</v>
      </c>
      <c r="S91" s="594"/>
      <c r="T91" s="594"/>
      <c r="U91" s="594"/>
      <c r="V91" s="601"/>
      <c r="W91" s="408"/>
      <c r="X91" s="408"/>
      <c r="Y91" s="408"/>
      <c r="Z91" s="409"/>
      <c r="AA91" s="408"/>
      <c r="AB91" s="408"/>
      <c r="AC91" s="408">
        <v>17</v>
      </c>
      <c r="AD91" s="409">
        <v>17</v>
      </c>
      <c r="AE91" s="408"/>
      <c r="AF91" s="408">
        <v>2</v>
      </c>
      <c r="AG91" s="408">
        <v>9</v>
      </c>
      <c r="AH91" s="409">
        <v>11</v>
      </c>
      <c r="AI91" s="408">
        <v>1</v>
      </c>
      <c r="AJ91" s="408"/>
      <c r="AK91" s="408">
        <v>9</v>
      </c>
      <c r="AL91" s="409">
        <v>10</v>
      </c>
      <c r="AM91" s="408">
        <v>1</v>
      </c>
      <c r="AN91" s="408"/>
      <c r="AO91" s="408">
        <v>6</v>
      </c>
      <c r="AP91" s="409">
        <v>7</v>
      </c>
      <c r="AQ91" s="408"/>
      <c r="AR91" s="408">
        <v>1</v>
      </c>
      <c r="AS91" s="408">
        <v>10</v>
      </c>
      <c r="AT91" s="409">
        <v>11</v>
      </c>
    </row>
    <row r="92" spans="1:46" s="457" customFormat="1">
      <c r="A92" s="736"/>
      <c r="B92" s="407" t="s">
        <v>236</v>
      </c>
      <c r="C92" s="594">
        <v>1</v>
      </c>
      <c r="D92" s="594"/>
      <c r="E92" s="594">
        <v>1</v>
      </c>
      <c r="F92" s="409">
        <f t="shared" si="6"/>
        <v>2</v>
      </c>
      <c r="G92" s="594"/>
      <c r="H92" s="594"/>
      <c r="I92" s="594"/>
      <c r="J92" s="409">
        <f t="shared" si="4"/>
        <v>0</v>
      </c>
      <c r="K92" s="594"/>
      <c r="L92" s="594">
        <v>1</v>
      </c>
      <c r="M92" s="594">
        <v>1</v>
      </c>
      <c r="N92" s="409">
        <f t="shared" si="7"/>
        <v>2</v>
      </c>
      <c r="O92" s="594"/>
      <c r="P92" s="594"/>
      <c r="Q92" s="594"/>
      <c r="R92" s="409">
        <f t="shared" si="5"/>
        <v>0</v>
      </c>
      <c r="S92" s="594"/>
      <c r="T92" s="594"/>
      <c r="U92" s="594"/>
      <c r="V92" s="601"/>
      <c r="W92" s="408"/>
      <c r="X92" s="408"/>
      <c r="Y92" s="408">
        <v>2</v>
      </c>
      <c r="Z92" s="409">
        <v>2</v>
      </c>
      <c r="AA92" s="408"/>
      <c r="AB92" s="408">
        <v>2</v>
      </c>
      <c r="AC92" s="408">
        <v>3</v>
      </c>
      <c r="AD92" s="409">
        <v>5</v>
      </c>
      <c r="AE92" s="521"/>
      <c r="AF92" s="521"/>
      <c r="AG92" s="521"/>
      <c r="AH92" s="521"/>
      <c r="AI92" s="521"/>
      <c r="AJ92" s="521"/>
      <c r="AK92" s="521"/>
      <c r="AL92" s="521"/>
      <c r="AM92" s="521"/>
      <c r="AN92" s="521"/>
      <c r="AO92" s="521"/>
      <c r="AP92" s="521"/>
      <c r="AQ92" s="521"/>
      <c r="AR92" s="521"/>
      <c r="AS92" s="521"/>
      <c r="AT92" s="521"/>
    </row>
    <row r="93" spans="1:46" s="457" customFormat="1">
      <c r="A93" s="736"/>
      <c r="B93" s="407" t="s">
        <v>411</v>
      </c>
      <c r="C93" s="408"/>
      <c r="D93" s="408">
        <v>1</v>
      </c>
      <c r="E93" s="408"/>
      <c r="F93" s="409">
        <f t="shared" si="6"/>
        <v>1</v>
      </c>
      <c r="G93" s="408"/>
      <c r="H93" s="408"/>
      <c r="I93" s="408"/>
      <c r="J93" s="409">
        <f t="shared" si="4"/>
        <v>0</v>
      </c>
      <c r="K93" s="408"/>
      <c r="L93" s="408">
        <v>1</v>
      </c>
      <c r="M93" s="408">
        <v>1</v>
      </c>
      <c r="N93" s="409">
        <f t="shared" si="7"/>
        <v>2</v>
      </c>
      <c r="O93" s="408"/>
      <c r="P93" s="408"/>
      <c r="Q93" s="408"/>
      <c r="R93" s="409">
        <f t="shared" si="5"/>
        <v>0</v>
      </c>
      <c r="S93" s="408"/>
      <c r="T93" s="408"/>
      <c r="U93" s="408"/>
      <c r="V93" s="409"/>
      <c r="W93" s="408"/>
      <c r="X93" s="408"/>
      <c r="Y93" s="408"/>
      <c r="Z93" s="409"/>
      <c r="AA93" s="408"/>
      <c r="AB93" s="408"/>
      <c r="AC93" s="408">
        <v>1</v>
      </c>
      <c r="AD93" s="409">
        <v>1</v>
      </c>
      <c r="AE93" s="408"/>
      <c r="AF93" s="408"/>
      <c r="AG93" s="408"/>
      <c r="AH93" s="409"/>
      <c r="AI93" s="408"/>
      <c r="AJ93" s="408"/>
      <c r="AK93" s="408"/>
      <c r="AL93" s="409"/>
      <c r="AM93" s="408"/>
      <c r="AN93" s="408"/>
      <c r="AO93" s="408"/>
      <c r="AP93" s="409"/>
      <c r="AQ93" s="408"/>
      <c r="AR93" s="408"/>
      <c r="AS93" s="408">
        <v>1</v>
      </c>
      <c r="AT93" s="409">
        <v>1</v>
      </c>
    </row>
    <row r="94" spans="1:46" s="457" customFormat="1">
      <c r="A94" s="736"/>
      <c r="B94" s="407" t="s">
        <v>743</v>
      </c>
      <c r="C94" s="408">
        <v>1</v>
      </c>
      <c r="D94" s="408">
        <v>1</v>
      </c>
      <c r="E94" s="408">
        <v>3</v>
      </c>
      <c r="F94" s="409"/>
      <c r="G94" s="408"/>
      <c r="H94" s="408"/>
      <c r="I94" s="408"/>
      <c r="J94" s="409"/>
      <c r="K94" s="408"/>
      <c r="L94" s="408"/>
      <c r="M94" s="408"/>
      <c r="N94" s="409"/>
      <c r="O94" s="408"/>
      <c r="P94" s="408"/>
      <c r="Q94" s="408"/>
      <c r="R94" s="409"/>
      <c r="S94" s="408"/>
      <c r="T94" s="408"/>
      <c r="U94" s="408"/>
      <c r="V94" s="409"/>
      <c r="W94" s="408"/>
      <c r="X94" s="408"/>
      <c r="Y94" s="408"/>
      <c r="Z94" s="409"/>
      <c r="AA94" s="408"/>
      <c r="AB94" s="408"/>
      <c r="AC94" s="408"/>
      <c r="AD94" s="409"/>
      <c r="AE94" s="408"/>
      <c r="AF94" s="408"/>
      <c r="AG94" s="408"/>
      <c r="AH94" s="409"/>
      <c r="AI94" s="408"/>
      <c r="AJ94" s="408"/>
      <c r="AK94" s="408"/>
      <c r="AL94" s="409"/>
      <c r="AM94" s="408"/>
      <c r="AN94" s="408"/>
      <c r="AO94" s="408"/>
      <c r="AP94" s="409"/>
      <c r="AQ94" s="408"/>
      <c r="AR94" s="408"/>
      <c r="AS94" s="408"/>
      <c r="AT94" s="409"/>
    </row>
    <row r="95" spans="1:46" s="457" customFormat="1" ht="12.75" customHeight="1">
      <c r="A95" s="736"/>
      <c r="B95" s="407" t="s">
        <v>570</v>
      </c>
      <c r="C95" s="408"/>
      <c r="D95" s="408">
        <v>7</v>
      </c>
      <c r="E95" s="408">
        <v>10</v>
      </c>
      <c r="F95" s="409">
        <f t="shared" si="6"/>
        <v>17</v>
      </c>
      <c r="G95" s="408"/>
      <c r="H95" s="408">
        <v>7</v>
      </c>
      <c r="I95" s="408">
        <v>12</v>
      </c>
      <c r="J95" s="409">
        <f t="shared" si="4"/>
        <v>19</v>
      </c>
      <c r="K95" s="408">
        <v>3</v>
      </c>
      <c r="L95" s="408">
        <v>7</v>
      </c>
      <c r="M95" s="408">
        <v>8</v>
      </c>
      <c r="N95" s="409">
        <f t="shared" si="7"/>
        <v>18</v>
      </c>
      <c r="O95" s="408"/>
      <c r="P95" s="408">
        <v>9</v>
      </c>
      <c r="Q95" s="408">
        <v>7</v>
      </c>
      <c r="R95" s="409">
        <f t="shared" si="5"/>
        <v>16</v>
      </c>
      <c r="S95" s="408">
        <v>2</v>
      </c>
      <c r="T95" s="408">
        <v>4</v>
      </c>
      <c r="U95" s="408">
        <v>2</v>
      </c>
      <c r="V95" s="409">
        <v>8</v>
      </c>
      <c r="W95" s="408"/>
      <c r="X95" s="408">
        <v>9</v>
      </c>
      <c r="Y95" s="408">
        <v>4</v>
      </c>
      <c r="Z95" s="409">
        <v>13</v>
      </c>
      <c r="AA95" s="521"/>
      <c r="AB95" s="521"/>
      <c r="AC95" s="521"/>
      <c r="AD95" s="521"/>
      <c r="AE95" s="521"/>
      <c r="AF95" s="521"/>
      <c r="AG95" s="521"/>
      <c r="AH95" s="521"/>
      <c r="AI95" s="521"/>
      <c r="AJ95" s="521"/>
      <c r="AK95" s="521"/>
      <c r="AL95" s="521"/>
      <c r="AM95" s="521"/>
      <c r="AN95" s="521"/>
      <c r="AO95" s="521"/>
      <c r="AP95" s="521"/>
      <c r="AQ95" s="521"/>
      <c r="AR95" s="521"/>
      <c r="AS95" s="521"/>
      <c r="AT95" s="521"/>
    </row>
    <row r="96" spans="1:46" s="457" customFormat="1">
      <c r="A96" s="736"/>
      <c r="B96" s="407" t="s">
        <v>674</v>
      </c>
      <c r="C96" s="408"/>
      <c r="D96" s="408">
        <v>2</v>
      </c>
      <c r="E96" s="408">
        <v>2</v>
      </c>
      <c r="F96" s="409">
        <f t="shared" si="6"/>
        <v>4</v>
      </c>
      <c r="G96" s="408"/>
      <c r="H96" s="408">
        <v>1</v>
      </c>
      <c r="I96" s="408">
        <v>4</v>
      </c>
      <c r="J96" s="409">
        <f t="shared" si="4"/>
        <v>5</v>
      </c>
      <c r="K96" s="408">
        <v>1</v>
      </c>
      <c r="L96" s="408">
        <v>1</v>
      </c>
      <c r="M96" s="408">
        <v>2</v>
      </c>
      <c r="N96" s="409">
        <f t="shared" si="7"/>
        <v>4</v>
      </c>
      <c r="O96" s="408"/>
      <c r="P96" s="408"/>
      <c r="Q96" s="408"/>
      <c r="R96" s="409"/>
      <c r="S96" s="408"/>
      <c r="T96" s="408"/>
      <c r="U96" s="408"/>
      <c r="V96" s="409"/>
      <c r="W96" s="408"/>
      <c r="X96" s="408"/>
      <c r="Y96" s="408"/>
      <c r="Z96" s="409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1"/>
      <c r="AL96" s="521"/>
      <c r="AM96" s="521"/>
      <c r="AN96" s="521"/>
      <c r="AO96" s="521"/>
      <c r="AP96" s="521"/>
      <c r="AQ96" s="521"/>
      <c r="AR96" s="521"/>
      <c r="AS96" s="521"/>
      <c r="AT96" s="521"/>
    </row>
    <row r="97" spans="1:46" s="457" customFormat="1">
      <c r="A97" s="736"/>
      <c r="B97" s="407" t="s">
        <v>571</v>
      </c>
      <c r="C97" s="408"/>
      <c r="D97" s="408"/>
      <c r="E97" s="408"/>
      <c r="F97" s="409">
        <f t="shared" si="6"/>
        <v>0</v>
      </c>
      <c r="G97" s="408"/>
      <c r="H97" s="408"/>
      <c r="I97" s="408"/>
      <c r="J97" s="409">
        <f t="shared" si="4"/>
        <v>0</v>
      </c>
      <c r="K97" s="408">
        <v>1</v>
      </c>
      <c r="L97" s="408"/>
      <c r="M97" s="408">
        <v>2</v>
      </c>
      <c r="N97" s="409">
        <f t="shared" si="7"/>
        <v>3</v>
      </c>
      <c r="O97" s="408"/>
      <c r="P97" s="408">
        <v>1</v>
      </c>
      <c r="Q97" s="408">
        <v>4</v>
      </c>
      <c r="R97" s="409">
        <f>SUM(O97:Q97)</f>
        <v>5</v>
      </c>
      <c r="S97" s="408"/>
      <c r="T97" s="408"/>
      <c r="U97" s="408">
        <v>2</v>
      </c>
      <c r="V97" s="409">
        <v>2</v>
      </c>
      <c r="W97" s="408"/>
      <c r="X97" s="408">
        <v>1</v>
      </c>
      <c r="Y97" s="408"/>
      <c r="Z97" s="409">
        <v>1</v>
      </c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1"/>
      <c r="AL97" s="521"/>
      <c r="AM97" s="521"/>
      <c r="AN97" s="521"/>
      <c r="AO97" s="521"/>
      <c r="AP97" s="521"/>
      <c r="AQ97" s="521"/>
      <c r="AR97" s="521"/>
      <c r="AS97" s="521"/>
      <c r="AT97" s="521"/>
    </row>
    <row r="98" spans="1:46" s="457" customFormat="1">
      <c r="A98" s="736"/>
      <c r="B98" s="407" t="s">
        <v>719</v>
      </c>
      <c r="C98" s="408"/>
      <c r="D98" s="408"/>
      <c r="E98" s="408"/>
      <c r="F98" s="409">
        <f t="shared" si="6"/>
        <v>0</v>
      </c>
      <c r="G98" s="408">
        <v>1</v>
      </c>
      <c r="H98" s="408"/>
      <c r="I98" s="408"/>
      <c r="J98" s="409">
        <f t="shared" si="4"/>
        <v>1</v>
      </c>
      <c r="K98" s="408"/>
      <c r="L98" s="408"/>
      <c r="M98" s="408">
        <v>1</v>
      </c>
      <c r="N98" s="409">
        <f t="shared" si="7"/>
        <v>1</v>
      </c>
      <c r="O98" s="408"/>
      <c r="P98" s="408"/>
      <c r="Q98" s="408"/>
      <c r="R98" s="409">
        <f>SUM(O98:Q98)</f>
        <v>0</v>
      </c>
      <c r="S98" s="408"/>
      <c r="T98" s="408"/>
      <c r="U98" s="408"/>
      <c r="V98" s="409"/>
      <c r="W98" s="408"/>
      <c r="X98" s="408"/>
      <c r="Y98" s="408"/>
      <c r="Z98" s="409"/>
      <c r="AA98" s="408"/>
      <c r="AB98" s="408"/>
      <c r="AC98" s="408"/>
      <c r="AD98" s="409"/>
      <c r="AE98" s="408"/>
      <c r="AF98" s="408"/>
      <c r="AG98" s="408">
        <v>1</v>
      </c>
      <c r="AH98" s="409">
        <v>1</v>
      </c>
      <c r="AI98" s="521"/>
      <c r="AJ98" s="521"/>
      <c r="AK98" s="521"/>
      <c r="AL98" s="521"/>
      <c r="AM98" s="521"/>
      <c r="AN98" s="521"/>
      <c r="AO98" s="521"/>
      <c r="AP98" s="521"/>
      <c r="AQ98" s="521"/>
      <c r="AR98" s="521"/>
      <c r="AS98" s="521"/>
      <c r="AT98" s="521"/>
    </row>
    <row r="99" spans="1:46" s="457" customFormat="1">
      <c r="A99" s="736"/>
      <c r="B99" s="407" t="s">
        <v>555</v>
      </c>
      <c r="C99" s="408">
        <v>2</v>
      </c>
      <c r="D99" s="408">
        <v>2</v>
      </c>
      <c r="E99" s="408">
        <v>5</v>
      </c>
      <c r="F99" s="409">
        <f t="shared" si="6"/>
        <v>9</v>
      </c>
      <c r="G99" s="408"/>
      <c r="H99" s="408">
        <v>1</v>
      </c>
      <c r="I99" s="408">
        <v>8</v>
      </c>
      <c r="J99" s="409">
        <f t="shared" si="4"/>
        <v>9</v>
      </c>
      <c r="K99" s="408">
        <v>1</v>
      </c>
      <c r="L99" s="408">
        <v>2</v>
      </c>
      <c r="M99" s="408">
        <v>5</v>
      </c>
      <c r="N99" s="409">
        <f t="shared" si="7"/>
        <v>8</v>
      </c>
      <c r="O99" s="408"/>
      <c r="P99" s="408"/>
      <c r="Q99" s="408">
        <v>6</v>
      </c>
      <c r="R99" s="409">
        <f>SUM(O99:Q99)</f>
        <v>6</v>
      </c>
      <c r="S99" s="408"/>
      <c r="T99" s="408">
        <v>2</v>
      </c>
      <c r="U99" s="408">
        <v>4</v>
      </c>
      <c r="V99" s="409">
        <v>6</v>
      </c>
      <c r="W99" s="408">
        <v>1</v>
      </c>
      <c r="X99" s="408">
        <v>1</v>
      </c>
      <c r="Y99" s="408">
        <v>10</v>
      </c>
      <c r="Z99" s="409">
        <v>12</v>
      </c>
      <c r="AA99" s="408">
        <v>1</v>
      </c>
      <c r="AB99" s="408">
        <v>7</v>
      </c>
      <c r="AC99" s="408">
        <v>11</v>
      </c>
      <c r="AD99" s="409">
        <v>19</v>
      </c>
      <c r="AE99" s="408"/>
      <c r="AF99" s="408"/>
      <c r="AG99" s="408"/>
      <c r="AH99" s="409"/>
      <c r="AI99" s="521"/>
      <c r="AJ99" s="521"/>
      <c r="AK99" s="521"/>
      <c r="AL99" s="521"/>
      <c r="AM99" s="521"/>
      <c r="AN99" s="521"/>
      <c r="AO99" s="521"/>
      <c r="AP99" s="521"/>
      <c r="AQ99" s="521"/>
      <c r="AR99" s="521"/>
      <c r="AS99" s="521"/>
      <c r="AT99" s="521"/>
    </row>
    <row r="100" spans="1:46" s="457" customFormat="1">
      <c r="A100" s="735"/>
      <c r="B100" s="410" t="s">
        <v>282</v>
      </c>
      <c r="C100" s="409">
        <f>SUM(C37:C99)</f>
        <v>106</v>
      </c>
      <c r="D100" s="409">
        <f>SUM(D37:D99)</f>
        <v>374</v>
      </c>
      <c r="E100" s="409">
        <f>SUM(E37:E99)</f>
        <v>438</v>
      </c>
      <c r="F100" s="411">
        <f t="shared" si="6"/>
        <v>918</v>
      </c>
      <c r="G100" s="409">
        <f>SUM(G37:G99)</f>
        <v>130</v>
      </c>
      <c r="H100" s="409">
        <f>SUM(H37:H99)</f>
        <v>380</v>
      </c>
      <c r="I100" s="409">
        <f>SUM(I37:I99)</f>
        <v>518</v>
      </c>
      <c r="J100" s="411">
        <f t="shared" ref="J100:J146" si="8">SUM(G100:I100)</f>
        <v>1028</v>
      </c>
      <c r="K100" s="409">
        <f>SUM(K37:K99)</f>
        <v>119</v>
      </c>
      <c r="L100" s="409">
        <f>SUM(L37:L99)</f>
        <v>358</v>
      </c>
      <c r="M100" s="409">
        <f>SUM(M37:M99)</f>
        <v>470</v>
      </c>
      <c r="N100" s="409">
        <f>SUM(K100:M100)</f>
        <v>947</v>
      </c>
      <c r="O100" s="409">
        <f>SUM(O38:O99)</f>
        <v>47</v>
      </c>
      <c r="P100" s="409">
        <f>SUM(P38:P99)</f>
        <v>205</v>
      </c>
      <c r="Q100" s="409">
        <f>SUM(Q38:Q99)</f>
        <v>363</v>
      </c>
      <c r="R100" s="409">
        <f>SUM(O100:Q100)</f>
        <v>615</v>
      </c>
      <c r="S100" s="409">
        <f>SUM(S38:S99)</f>
        <v>61</v>
      </c>
      <c r="T100" s="409">
        <f>SUM(T38:T99)</f>
        <v>184</v>
      </c>
      <c r="U100" s="409">
        <f>SUM(U38:U99)</f>
        <v>347</v>
      </c>
      <c r="V100" s="409">
        <f>SUM(V38:V99)</f>
        <v>592</v>
      </c>
      <c r="W100" s="409">
        <v>47</v>
      </c>
      <c r="X100" s="409">
        <v>180</v>
      </c>
      <c r="Y100" s="409">
        <v>381</v>
      </c>
      <c r="Z100" s="409">
        <v>608</v>
      </c>
      <c r="AA100" s="409">
        <v>33</v>
      </c>
      <c r="AB100" s="409">
        <v>127</v>
      </c>
      <c r="AC100" s="409">
        <v>265</v>
      </c>
      <c r="AD100" s="409">
        <v>425</v>
      </c>
      <c r="AE100" s="409">
        <v>31</v>
      </c>
      <c r="AF100" s="409">
        <v>105</v>
      </c>
      <c r="AG100" s="409">
        <v>226</v>
      </c>
      <c r="AH100" s="409">
        <v>362</v>
      </c>
      <c r="AI100" s="409">
        <v>20</v>
      </c>
      <c r="AJ100" s="409">
        <v>98</v>
      </c>
      <c r="AK100" s="409">
        <v>216</v>
      </c>
      <c r="AL100" s="409">
        <v>334</v>
      </c>
      <c r="AM100" s="409">
        <v>18</v>
      </c>
      <c r="AN100" s="409">
        <v>75</v>
      </c>
      <c r="AO100" s="409">
        <v>125</v>
      </c>
      <c r="AP100" s="409">
        <v>218</v>
      </c>
      <c r="AQ100" s="409">
        <v>16</v>
      </c>
      <c r="AR100" s="409">
        <v>95</v>
      </c>
      <c r="AS100" s="409">
        <v>121</v>
      </c>
      <c r="AT100" s="409">
        <v>232</v>
      </c>
    </row>
    <row r="101" spans="1:46" s="457" customFormat="1" ht="12.75" customHeight="1">
      <c r="A101" s="734" t="s">
        <v>575</v>
      </c>
      <c r="B101" s="407" t="s">
        <v>629</v>
      </c>
      <c r="C101" s="408"/>
      <c r="D101" s="408">
        <v>17</v>
      </c>
      <c r="E101" s="408">
        <v>21</v>
      </c>
      <c r="F101" s="409">
        <f t="shared" si="6"/>
        <v>38</v>
      </c>
      <c r="G101" s="408">
        <v>3</v>
      </c>
      <c r="H101" s="408">
        <v>15</v>
      </c>
      <c r="I101" s="408">
        <v>28</v>
      </c>
      <c r="J101" s="409">
        <f t="shared" si="8"/>
        <v>46</v>
      </c>
      <c r="K101" s="408">
        <v>3</v>
      </c>
      <c r="L101" s="408">
        <v>15</v>
      </c>
      <c r="M101" s="408">
        <v>18</v>
      </c>
      <c r="N101" s="409">
        <f t="shared" si="7"/>
        <v>36</v>
      </c>
      <c r="O101" s="408">
        <v>2</v>
      </c>
      <c r="P101" s="408">
        <v>7</v>
      </c>
      <c r="Q101" s="408">
        <v>10</v>
      </c>
      <c r="R101" s="409">
        <f t="shared" ref="R101:R115" si="9">SUM(O101:Q101)</f>
        <v>19</v>
      </c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1"/>
      <c r="AL101" s="521"/>
      <c r="AM101" s="521"/>
      <c r="AN101" s="521"/>
      <c r="AO101" s="521"/>
      <c r="AP101" s="521"/>
      <c r="AQ101" s="521"/>
      <c r="AR101" s="521"/>
      <c r="AS101" s="521"/>
      <c r="AT101" s="521"/>
    </row>
    <row r="102" spans="1:46" s="457" customFormat="1" ht="13.15" customHeight="1">
      <c r="A102" s="736"/>
      <c r="B102" s="407" t="s">
        <v>630</v>
      </c>
      <c r="C102" s="408">
        <v>32</v>
      </c>
      <c r="D102" s="408">
        <v>149</v>
      </c>
      <c r="E102" s="408">
        <v>70</v>
      </c>
      <c r="F102" s="409">
        <f t="shared" si="6"/>
        <v>251</v>
      </c>
      <c r="G102" s="408">
        <v>42</v>
      </c>
      <c r="H102" s="408">
        <v>159</v>
      </c>
      <c r="I102" s="408">
        <v>89</v>
      </c>
      <c r="J102" s="409">
        <f t="shared" si="8"/>
        <v>290</v>
      </c>
      <c r="K102" s="408">
        <v>38</v>
      </c>
      <c r="L102" s="408">
        <v>111</v>
      </c>
      <c r="M102" s="408">
        <v>77</v>
      </c>
      <c r="N102" s="409">
        <f t="shared" si="7"/>
        <v>226</v>
      </c>
      <c r="O102" s="408">
        <v>9</v>
      </c>
      <c r="P102" s="408">
        <v>44</v>
      </c>
      <c r="Q102" s="408">
        <v>42</v>
      </c>
      <c r="R102" s="409">
        <f t="shared" si="9"/>
        <v>95</v>
      </c>
      <c r="S102" s="521"/>
      <c r="T102" s="521"/>
      <c r="U102" s="521"/>
      <c r="V102" s="521"/>
      <c r="W102" s="521"/>
      <c r="X102" s="521"/>
      <c r="Y102" s="521"/>
      <c r="Z102" s="521"/>
      <c r="AA102" s="521"/>
      <c r="AB102" s="521"/>
      <c r="AC102" s="521"/>
      <c r="AD102" s="521"/>
      <c r="AE102" s="521"/>
      <c r="AF102" s="521"/>
      <c r="AG102" s="521"/>
      <c r="AH102" s="521"/>
      <c r="AI102" s="521"/>
      <c r="AJ102" s="521"/>
      <c r="AK102" s="521"/>
      <c r="AL102" s="521"/>
      <c r="AM102" s="521"/>
      <c r="AN102" s="521"/>
      <c r="AO102" s="521"/>
      <c r="AP102" s="521"/>
      <c r="AQ102" s="521"/>
      <c r="AR102" s="521"/>
      <c r="AS102" s="521"/>
      <c r="AT102" s="521"/>
    </row>
    <row r="103" spans="1:46" s="457" customFormat="1">
      <c r="A103" s="736"/>
      <c r="B103" s="407" t="s">
        <v>631</v>
      </c>
      <c r="C103" s="408"/>
      <c r="D103" s="408"/>
      <c r="E103" s="408"/>
      <c r="F103" s="409">
        <f t="shared" si="6"/>
        <v>0</v>
      </c>
      <c r="G103" s="408"/>
      <c r="H103" s="408"/>
      <c r="I103" s="408"/>
      <c r="J103" s="409">
        <f t="shared" si="8"/>
        <v>0</v>
      </c>
      <c r="K103" s="408"/>
      <c r="L103" s="408"/>
      <c r="M103" s="408"/>
      <c r="N103" s="409">
        <f t="shared" si="7"/>
        <v>0</v>
      </c>
      <c r="O103" s="408"/>
      <c r="P103" s="408"/>
      <c r="Q103" s="408">
        <v>1</v>
      </c>
      <c r="R103" s="409">
        <f t="shared" si="9"/>
        <v>1</v>
      </c>
      <c r="S103" s="521"/>
      <c r="T103" s="521"/>
      <c r="U103" s="521"/>
      <c r="V103" s="521"/>
      <c r="W103" s="521"/>
      <c r="X103" s="521"/>
      <c r="Y103" s="521"/>
      <c r="Z103" s="521"/>
      <c r="AA103" s="521"/>
      <c r="AB103" s="521"/>
      <c r="AC103" s="521"/>
      <c r="AD103" s="521"/>
      <c r="AE103" s="521"/>
      <c r="AF103" s="521"/>
      <c r="AG103" s="521"/>
      <c r="AH103" s="521"/>
      <c r="AI103" s="521"/>
      <c r="AJ103" s="521"/>
      <c r="AK103" s="521"/>
      <c r="AL103" s="521"/>
      <c r="AM103" s="521"/>
      <c r="AN103" s="521"/>
      <c r="AO103" s="521"/>
      <c r="AP103" s="521"/>
      <c r="AQ103" s="521"/>
      <c r="AR103" s="521"/>
      <c r="AS103" s="521"/>
      <c r="AT103" s="521"/>
    </row>
    <row r="104" spans="1:46" s="457" customFormat="1" ht="13.15" customHeight="1">
      <c r="A104" s="736"/>
      <c r="B104" s="407" t="s">
        <v>523</v>
      </c>
      <c r="C104" s="408"/>
      <c r="D104" s="408"/>
      <c r="E104" s="408"/>
      <c r="F104" s="409">
        <f t="shared" si="6"/>
        <v>0</v>
      </c>
      <c r="G104" s="408"/>
      <c r="H104" s="408"/>
      <c r="I104" s="408"/>
      <c r="J104" s="409">
        <f t="shared" si="8"/>
        <v>0</v>
      </c>
      <c r="K104" s="408"/>
      <c r="L104" s="408"/>
      <c r="M104" s="408"/>
      <c r="N104" s="409">
        <f t="shared" si="7"/>
        <v>0</v>
      </c>
      <c r="O104" s="408">
        <v>6</v>
      </c>
      <c r="P104" s="408">
        <v>8</v>
      </c>
      <c r="Q104" s="408">
        <v>12</v>
      </c>
      <c r="R104" s="409">
        <f t="shared" si="9"/>
        <v>26</v>
      </c>
      <c r="S104" s="408">
        <v>5</v>
      </c>
      <c r="T104" s="408">
        <v>15</v>
      </c>
      <c r="U104" s="408">
        <v>26</v>
      </c>
      <c r="V104" s="409">
        <v>46</v>
      </c>
      <c r="W104" s="408">
        <v>6</v>
      </c>
      <c r="X104" s="408">
        <v>15</v>
      </c>
      <c r="Y104" s="408">
        <v>22</v>
      </c>
      <c r="Z104" s="409">
        <v>43</v>
      </c>
      <c r="AA104" s="408">
        <v>2</v>
      </c>
      <c r="AB104" s="408">
        <v>8</v>
      </c>
      <c r="AC104" s="408">
        <v>19</v>
      </c>
      <c r="AD104" s="409">
        <v>29</v>
      </c>
      <c r="AE104" s="408">
        <v>2</v>
      </c>
      <c r="AF104" s="408">
        <v>10</v>
      </c>
      <c r="AG104" s="408">
        <v>27</v>
      </c>
      <c r="AH104" s="409">
        <v>39</v>
      </c>
      <c r="AI104" s="521"/>
      <c r="AJ104" s="521"/>
      <c r="AK104" s="521"/>
      <c r="AL104" s="521"/>
      <c r="AM104" s="521"/>
      <c r="AN104" s="521"/>
      <c r="AO104" s="521"/>
      <c r="AP104" s="521"/>
      <c r="AQ104" s="521"/>
      <c r="AR104" s="521"/>
      <c r="AS104" s="521"/>
      <c r="AT104" s="521"/>
    </row>
    <row r="105" spans="1:46" s="457" customFormat="1">
      <c r="A105" s="736"/>
      <c r="B105" s="407" t="s">
        <v>531</v>
      </c>
      <c r="C105" s="521"/>
      <c r="D105" s="521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408">
        <v>2</v>
      </c>
      <c r="AJ105" s="408">
        <v>20</v>
      </c>
      <c r="AK105" s="408">
        <v>34</v>
      </c>
      <c r="AL105" s="409">
        <v>56</v>
      </c>
      <c r="AM105" s="408"/>
      <c r="AN105" s="408">
        <v>11</v>
      </c>
      <c r="AO105" s="408">
        <v>34</v>
      </c>
      <c r="AP105" s="409">
        <v>45</v>
      </c>
      <c r="AQ105" s="408">
        <v>4</v>
      </c>
      <c r="AR105" s="408">
        <v>9</v>
      </c>
      <c r="AS105" s="408">
        <v>20</v>
      </c>
      <c r="AT105" s="409">
        <v>33</v>
      </c>
    </row>
    <row r="106" spans="1:46" s="457" customFormat="1">
      <c r="A106" s="736"/>
      <c r="B106" s="407" t="s">
        <v>567</v>
      </c>
      <c r="C106" s="408">
        <v>4</v>
      </c>
      <c r="D106" s="408">
        <v>7</v>
      </c>
      <c r="E106" s="408">
        <v>12</v>
      </c>
      <c r="F106" s="409">
        <f t="shared" ref="F106:F146" si="10">SUM(C106:E106)</f>
        <v>23</v>
      </c>
      <c r="G106" s="408">
        <v>2</v>
      </c>
      <c r="H106" s="408">
        <v>10</v>
      </c>
      <c r="I106" s="408">
        <v>5</v>
      </c>
      <c r="J106" s="409">
        <f t="shared" si="8"/>
        <v>17</v>
      </c>
      <c r="K106" s="408">
        <v>3</v>
      </c>
      <c r="L106" s="408">
        <v>3</v>
      </c>
      <c r="M106" s="408">
        <v>7</v>
      </c>
      <c r="N106" s="409">
        <f t="shared" si="7"/>
        <v>13</v>
      </c>
      <c r="O106" s="408">
        <v>1</v>
      </c>
      <c r="P106" s="408">
        <v>1</v>
      </c>
      <c r="Q106" s="408">
        <v>2</v>
      </c>
      <c r="R106" s="409">
        <f t="shared" si="9"/>
        <v>4</v>
      </c>
      <c r="S106" s="521"/>
      <c r="T106" s="521"/>
      <c r="U106" s="521"/>
      <c r="V106" s="521"/>
      <c r="W106" s="521"/>
      <c r="X106" s="521"/>
      <c r="Y106" s="521"/>
      <c r="Z106" s="521"/>
      <c r="AA106" s="521"/>
      <c r="AB106" s="521"/>
      <c r="AC106" s="521"/>
      <c r="AD106" s="521"/>
      <c r="AE106" s="521"/>
      <c r="AF106" s="521"/>
      <c r="AG106" s="521"/>
      <c r="AH106" s="521"/>
      <c r="AI106" s="521"/>
      <c r="AJ106" s="521"/>
      <c r="AK106" s="521"/>
      <c r="AL106" s="521"/>
      <c r="AM106" s="521"/>
      <c r="AN106" s="521"/>
      <c r="AO106" s="521"/>
      <c r="AP106" s="521"/>
      <c r="AQ106" s="521"/>
      <c r="AR106" s="521"/>
      <c r="AS106" s="521"/>
      <c r="AT106" s="521"/>
    </row>
    <row r="107" spans="1:46" s="457" customFormat="1">
      <c r="A107" s="736"/>
      <c r="B107" s="407" t="s">
        <v>720</v>
      </c>
      <c r="C107" s="408">
        <v>1</v>
      </c>
      <c r="D107" s="408"/>
      <c r="E107" s="408">
        <v>1</v>
      </c>
      <c r="F107" s="409">
        <f t="shared" si="10"/>
        <v>2</v>
      </c>
      <c r="G107" s="408">
        <v>5</v>
      </c>
      <c r="H107" s="408">
        <v>1</v>
      </c>
      <c r="I107" s="408">
        <v>6</v>
      </c>
      <c r="J107" s="409">
        <f t="shared" si="8"/>
        <v>12</v>
      </c>
      <c r="K107" s="521"/>
      <c r="L107" s="521"/>
      <c r="M107" s="521"/>
      <c r="N107" s="521"/>
      <c r="O107" s="521"/>
      <c r="P107" s="521"/>
      <c r="Q107" s="521"/>
      <c r="R107" s="521"/>
      <c r="S107" s="521"/>
      <c r="T107" s="521"/>
      <c r="U107" s="521"/>
      <c r="V107" s="521"/>
      <c r="W107" s="521"/>
      <c r="X107" s="521"/>
      <c r="Y107" s="521"/>
      <c r="Z107" s="521"/>
      <c r="AA107" s="521"/>
      <c r="AB107" s="521"/>
      <c r="AC107" s="521"/>
      <c r="AD107" s="521"/>
      <c r="AE107" s="521"/>
      <c r="AF107" s="521"/>
      <c r="AG107" s="521"/>
      <c r="AH107" s="521"/>
      <c r="AI107" s="521"/>
      <c r="AJ107" s="521"/>
      <c r="AK107" s="521"/>
      <c r="AL107" s="521"/>
      <c r="AM107" s="521"/>
      <c r="AN107" s="521"/>
      <c r="AO107" s="521"/>
      <c r="AP107" s="521"/>
      <c r="AQ107" s="521"/>
      <c r="AR107" s="521"/>
      <c r="AS107" s="521"/>
      <c r="AT107" s="521"/>
    </row>
    <row r="108" spans="1:46" s="457" customFormat="1">
      <c r="A108" s="736"/>
      <c r="B108" s="407" t="s">
        <v>632</v>
      </c>
      <c r="C108" s="408">
        <v>4</v>
      </c>
      <c r="D108" s="408">
        <v>12</v>
      </c>
      <c r="E108" s="408">
        <v>18</v>
      </c>
      <c r="F108" s="409">
        <f t="shared" si="10"/>
        <v>34</v>
      </c>
      <c r="G108" s="408">
        <v>4</v>
      </c>
      <c r="H108" s="408">
        <v>14</v>
      </c>
      <c r="I108" s="408">
        <v>18</v>
      </c>
      <c r="J108" s="409">
        <f t="shared" si="8"/>
        <v>36</v>
      </c>
      <c r="K108" s="408">
        <v>4</v>
      </c>
      <c r="L108" s="408">
        <v>11</v>
      </c>
      <c r="M108" s="408">
        <v>13</v>
      </c>
      <c r="N108" s="409">
        <f t="shared" si="7"/>
        <v>28</v>
      </c>
      <c r="O108" s="408">
        <v>2</v>
      </c>
      <c r="P108" s="408">
        <v>4</v>
      </c>
      <c r="Q108" s="408">
        <v>8</v>
      </c>
      <c r="R108" s="409">
        <f t="shared" si="9"/>
        <v>14</v>
      </c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1"/>
      <c r="AL108" s="521"/>
      <c r="AM108" s="521"/>
      <c r="AN108" s="521"/>
      <c r="AO108" s="521"/>
      <c r="AP108" s="521"/>
      <c r="AQ108" s="521"/>
      <c r="AR108" s="521"/>
      <c r="AS108" s="521"/>
      <c r="AT108" s="521"/>
    </row>
    <row r="109" spans="1:46" s="457" customFormat="1">
      <c r="A109" s="736"/>
      <c r="B109" s="407" t="s">
        <v>524</v>
      </c>
      <c r="C109" s="408"/>
      <c r="D109" s="408"/>
      <c r="E109" s="408"/>
      <c r="F109" s="409">
        <f t="shared" si="10"/>
        <v>0</v>
      </c>
      <c r="G109" s="408"/>
      <c r="H109" s="408"/>
      <c r="I109" s="408"/>
      <c r="J109" s="409">
        <f t="shared" si="8"/>
        <v>0</v>
      </c>
      <c r="K109" s="408"/>
      <c r="L109" s="408"/>
      <c r="M109" s="408"/>
      <c r="N109" s="409">
        <f t="shared" si="7"/>
        <v>0</v>
      </c>
      <c r="O109" s="408">
        <v>11</v>
      </c>
      <c r="P109" s="408">
        <v>65</v>
      </c>
      <c r="Q109" s="408">
        <v>54</v>
      </c>
      <c r="R109" s="409">
        <f t="shared" si="9"/>
        <v>130</v>
      </c>
      <c r="S109" s="408">
        <v>20</v>
      </c>
      <c r="T109" s="408">
        <v>114</v>
      </c>
      <c r="U109" s="408">
        <v>96</v>
      </c>
      <c r="V109" s="409">
        <v>230</v>
      </c>
      <c r="W109" s="408">
        <v>22</v>
      </c>
      <c r="X109" s="408">
        <v>136</v>
      </c>
      <c r="Y109" s="408">
        <v>104</v>
      </c>
      <c r="Z109" s="409">
        <v>262</v>
      </c>
      <c r="AA109" s="408">
        <v>20</v>
      </c>
      <c r="AB109" s="408">
        <v>134</v>
      </c>
      <c r="AC109" s="408">
        <v>94</v>
      </c>
      <c r="AD109" s="409">
        <v>248</v>
      </c>
      <c r="AE109" s="408">
        <v>13</v>
      </c>
      <c r="AF109" s="408">
        <v>113</v>
      </c>
      <c r="AG109" s="408">
        <v>103</v>
      </c>
      <c r="AH109" s="409">
        <v>229</v>
      </c>
      <c r="AI109" s="521"/>
      <c r="AJ109" s="521"/>
      <c r="AK109" s="521"/>
      <c r="AL109" s="521"/>
      <c r="AM109" s="521"/>
      <c r="AN109" s="521"/>
      <c r="AO109" s="521"/>
      <c r="AP109" s="521"/>
      <c r="AQ109" s="521"/>
      <c r="AR109" s="521"/>
      <c r="AS109" s="521"/>
      <c r="AT109" s="521"/>
    </row>
    <row r="110" spans="1:46" s="457" customFormat="1">
      <c r="A110" s="736"/>
      <c r="B110" s="407" t="s">
        <v>633</v>
      </c>
      <c r="C110" s="408">
        <v>4</v>
      </c>
      <c r="D110" s="408">
        <v>22</v>
      </c>
      <c r="E110" s="408">
        <v>22</v>
      </c>
      <c r="F110" s="409">
        <f t="shared" si="10"/>
        <v>48</v>
      </c>
      <c r="G110" s="408">
        <v>2</v>
      </c>
      <c r="H110" s="408">
        <v>18</v>
      </c>
      <c r="I110" s="408">
        <v>17</v>
      </c>
      <c r="J110" s="409">
        <f t="shared" si="8"/>
        <v>37</v>
      </c>
      <c r="K110" s="408">
        <v>8</v>
      </c>
      <c r="L110" s="408">
        <v>17</v>
      </c>
      <c r="M110" s="408">
        <v>34</v>
      </c>
      <c r="N110" s="409">
        <f t="shared" si="7"/>
        <v>59</v>
      </c>
      <c r="O110" s="408"/>
      <c r="P110" s="408">
        <v>2</v>
      </c>
      <c r="Q110" s="408">
        <v>6</v>
      </c>
      <c r="R110" s="409">
        <f t="shared" si="9"/>
        <v>8</v>
      </c>
      <c r="S110" s="521"/>
      <c r="T110" s="521"/>
      <c r="U110" s="521"/>
      <c r="V110" s="521"/>
      <c r="W110" s="521"/>
      <c r="X110" s="521"/>
      <c r="Y110" s="521"/>
      <c r="Z110" s="521"/>
      <c r="AA110" s="521"/>
      <c r="AB110" s="521"/>
      <c r="AC110" s="521"/>
      <c r="AD110" s="521"/>
      <c r="AE110" s="521"/>
      <c r="AF110" s="521"/>
      <c r="AG110" s="521"/>
      <c r="AH110" s="521"/>
      <c r="AI110" s="521"/>
      <c r="AJ110" s="521"/>
      <c r="AK110" s="521"/>
      <c r="AL110" s="521"/>
      <c r="AM110" s="521"/>
      <c r="AN110" s="521"/>
      <c r="AO110" s="521"/>
      <c r="AP110" s="521"/>
      <c r="AQ110" s="521"/>
      <c r="AR110" s="521"/>
      <c r="AS110" s="521"/>
      <c r="AT110" s="521"/>
    </row>
    <row r="111" spans="1:46" s="457" customFormat="1">
      <c r="A111" s="736"/>
      <c r="B111" s="407" t="s">
        <v>676</v>
      </c>
      <c r="C111" s="408"/>
      <c r="D111" s="408">
        <v>10</v>
      </c>
      <c r="E111" s="408"/>
      <c r="F111" s="409">
        <f t="shared" si="10"/>
        <v>10</v>
      </c>
      <c r="G111" s="408">
        <v>2</v>
      </c>
      <c r="H111" s="408">
        <v>4</v>
      </c>
      <c r="I111" s="408"/>
      <c r="J111" s="409">
        <f t="shared" si="8"/>
        <v>6</v>
      </c>
      <c r="K111" s="408"/>
      <c r="L111" s="408">
        <v>5</v>
      </c>
      <c r="M111" s="408"/>
      <c r="N111" s="409">
        <f t="shared" si="7"/>
        <v>5</v>
      </c>
      <c r="O111" s="521"/>
      <c r="P111" s="521"/>
      <c r="Q111" s="521"/>
      <c r="R111" s="521"/>
      <c r="S111" s="521"/>
      <c r="T111" s="521"/>
      <c r="U111" s="521"/>
      <c r="V111" s="521"/>
      <c r="W111" s="521"/>
      <c r="X111" s="521"/>
      <c r="Y111" s="521"/>
      <c r="Z111" s="521"/>
      <c r="AA111" s="521"/>
      <c r="AB111" s="521"/>
      <c r="AC111" s="521"/>
      <c r="AD111" s="521"/>
      <c r="AE111" s="521"/>
      <c r="AF111" s="521"/>
      <c r="AG111" s="521"/>
      <c r="AH111" s="521"/>
      <c r="AI111" s="521"/>
      <c r="AJ111" s="521"/>
      <c r="AK111" s="521"/>
      <c r="AL111" s="521"/>
      <c r="AM111" s="521"/>
      <c r="AN111" s="521"/>
      <c r="AO111" s="521"/>
      <c r="AP111" s="521"/>
      <c r="AQ111" s="521"/>
      <c r="AR111" s="521"/>
      <c r="AS111" s="521"/>
      <c r="AT111" s="521"/>
    </row>
    <row r="112" spans="1:46" s="457" customFormat="1">
      <c r="A112" s="736"/>
      <c r="B112" s="407" t="s">
        <v>675</v>
      </c>
      <c r="C112" s="408">
        <v>2</v>
      </c>
      <c r="D112" s="408">
        <v>2</v>
      </c>
      <c r="E112" s="408">
        <v>1</v>
      </c>
      <c r="F112" s="409">
        <f t="shared" si="10"/>
        <v>5</v>
      </c>
      <c r="G112" s="408">
        <v>1</v>
      </c>
      <c r="H112" s="408">
        <v>1</v>
      </c>
      <c r="I112" s="408">
        <v>2</v>
      </c>
      <c r="J112" s="409">
        <f t="shared" si="8"/>
        <v>4</v>
      </c>
      <c r="K112" s="408"/>
      <c r="L112" s="408">
        <v>2</v>
      </c>
      <c r="M112" s="408">
        <v>3</v>
      </c>
      <c r="N112" s="409">
        <f t="shared" si="7"/>
        <v>5</v>
      </c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1"/>
      <c r="AL112" s="521"/>
      <c r="AM112" s="521"/>
      <c r="AN112" s="521"/>
      <c r="AO112" s="521"/>
      <c r="AP112" s="521"/>
      <c r="AQ112" s="521"/>
      <c r="AR112" s="521"/>
      <c r="AS112" s="521"/>
      <c r="AT112" s="521"/>
    </row>
    <row r="113" spans="1:46" s="457" customFormat="1">
      <c r="A113" s="736"/>
      <c r="B113" s="407" t="s">
        <v>634</v>
      </c>
      <c r="C113" s="408">
        <v>2</v>
      </c>
      <c r="D113" s="408">
        <v>5</v>
      </c>
      <c r="E113" s="408">
        <v>8</v>
      </c>
      <c r="F113" s="409">
        <f t="shared" si="10"/>
        <v>15</v>
      </c>
      <c r="G113" s="408">
        <v>5</v>
      </c>
      <c r="H113" s="408">
        <v>6</v>
      </c>
      <c r="I113" s="408">
        <v>7</v>
      </c>
      <c r="J113" s="409">
        <f t="shared" si="8"/>
        <v>18</v>
      </c>
      <c r="K113" s="408"/>
      <c r="L113" s="408">
        <v>8</v>
      </c>
      <c r="M113" s="408">
        <v>9</v>
      </c>
      <c r="N113" s="409">
        <f t="shared" si="7"/>
        <v>17</v>
      </c>
      <c r="O113" s="408">
        <v>1</v>
      </c>
      <c r="P113" s="408"/>
      <c r="Q113" s="408">
        <v>7</v>
      </c>
      <c r="R113" s="409">
        <f t="shared" si="9"/>
        <v>8</v>
      </c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1"/>
      <c r="AL113" s="521"/>
      <c r="AM113" s="521"/>
      <c r="AN113" s="521"/>
      <c r="AO113" s="521"/>
      <c r="AP113" s="521"/>
      <c r="AQ113" s="521"/>
      <c r="AR113" s="521"/>
      <c r="AS113" s="521"/>
      <c r="AT113" s="521"/>
    </row>
    <row r="114" spans="1:46" s="457" customFormat="1">
      <c r="A114" s="737" t="s">
        <v>575</v>
      </c>
      <c r="B114" s="619" t="s">
        <v>635</v>
      </c>
      <c r="C114" s="408">
        <v>2</v>
      </c>
      <c r="D114" s="408">
        <v>7</v>
      </c>
      <c r="E114" s="408">
        <v>3</v>
      </c>
      <c r="F114" s="409">
        <f t="shared" si="10"/>
        <v>12</v>
      </c>
      <c r="G114" s="408">
        <v>1</v>
      </c>
      <c r="H114" s="408">
        <v>3</v>
      </c>
      <c r="I114" s="408">
        <v>4</v>
      </c>
      <c r="J114" s="409">
        <f t="shared" si="8"/>
        <v>8</v>
      </c>
      <c r="K114" s="408"/>
      <c r="L114" s="408">
        <v>2</v>
      </c>
      <c r="M114" s="408">
        <v>5</v>
      </c>
      <c r="N114" s="409">
        <f t="shared" si="7"/>
        <v>7</v>
      </c>
      <c r="O114" s="408"/>
      <c r="P114" s="408"/>
      <c r="Q114" s="408">
        <v>3</v>
      </c>
      <c r="R114" s="409">
        <f t="shared" si="9"/>
        <v>3</v>
      </c>
      <c r="S114" s="521"/>
      <c r="T114" s="521"/>
      <c r="U114" s="521"/>
      <c r="V114" s="521"/>
      <c r="W114" s="521"/>
      <c r="X114" s="521"/>
      <c r="Y114" s="521"/>
      <c r="Z114" s="521"/>
      <c r="AA114" s="521"/>
      <c r="AB114" s="521"/>
      <c r="AC114" s="521"/>
      <c r="AD114" s="521"/>
      <c r="AE114" s="521"/>
      <c r="AF114" s="521"/>
      <c r="AG114" s="521"/>
      <c r="AH114" s="521"/>
      <c r="AI114" s="521"/>
      <c r="AJ114" s="521"/>
      <c r="AK114" s="521"/>
      <c r="AL114" s="521"/>
      <c r="AM114" s="521"/>
      <c r="AN114" s="521"/>
      <c r="AO114" s="521"/>
      <c r="AP114" s="521"/>
      <c r="AQ114" s="521"/>
      <c r="AR114" s="521"/>
      <c r="AS114" s="521"/>
      <c r="AT114" s="521"/>
    </row>
    <row r="115" spans="1:46" s="457" customFormat="1">
      <c r="A115" s="737"/>
      <c r="B115" s="407" t="s">
        <v>636</v>
      </c>
      <c r="C115" s="408">
        <v>5</v>
      </c>
      <c r="D115" s="408">
        <v>17</v>
      </c>
      <c r="E115" s="408">
        <v>12</v>
      </c>
      <c r="F115" s="409">
        <f t="shared" si="10"/>
        <v>34</v>
      </c>
      <c r="G115" s="408">
        <v>1</v>
      </c>
      <c r="H115" s="408">
        <v>14</v>
      </c>
      <c r="I115" s="408">
        <v>8</v>
      </c>
      <c r="J115" s="409">
        <f t="shared" si="8"/>
        <v>23</v>
      </c>
      <c r="K115" s="408">
        <v>3</v>
      </c>
      <c r="L115" s="408">
        <v>19</v>
      </c>
      <c r="M115" s="408">
        <v>7</v>
      </c>
      <c r="N115" s="409">
        <f t="shared" si="7"/>
        <v>29</v>
      </c>
      <c r="O115" s="408"/>
      <c r="P115" s="408">
        <v>2</v>
      </c>
      <c r="Q115" s="408">
        <v>4</v>
      </c>
      <c r="R115" s="409">
        <f t="shared" si="9"/>
        <v>6</v>
      </c>
      <c r="S115" s="521"/>
      <c r="T115" s="521"/>
      <c r="U115" s="521"/>
      <c r="V115" s="521"/>
      <c r="W115" s="521"/>
      <c r="X115" s="521"/>
      <c r="Y115" s="521"/>
      <c r="Z115" s="521"/>
      <c r="AA115" s="521"/>
      <c r="AB115" s="521"/>
      <c r="AC115" s="521"/>
      <c r="AD115" s="521"/>
      <c r="AE115" s="521"/>
      <c r="AF115" s="521"/>
      <c r="AG115" s="521"/>
      <c r="AH115" s="521"/>
      <c r="AI115" s="521"/>
      <c r="AJ115" s="521"/>
      <c r="AK115" s="521"/>
      <c r="AL115" s="521"/>
      <c r="AM115" s="521"/>
      <c r="AN115" s="521"/>
      <c r="AO115" s="521"/>
      <c r="AP115" s="521"/>
      <c r="AQ115" s="521"/>
      <c r="AR115" s="521"/>
      <c r="AS115" s="521"/>
      <c r="AT115" s="521"/>
    </row>
    <row r="116" spans="1:46" s="457" customFormat="1">
      <c r="A116" s="737"/>
      <c r="B116" s="407" t="s">
        <v>556</v>
      </c>
      <c r="C116" s="408"/>
      <c r="D116" s="408"/>
      <c r="E116" s="408"/>
      <c r="F116" s="409">
        <f t="shared" si="10"/>
        <v>0</v>
      </c>
      <c r="G116" s="408"/>
      <c r="H116" s="408"/>
      <c r="I116" s="408"/>
      <c r="J116" s="409">
        <f t="shared" si="8"/>
        <v>0</v>
      </c>
      <c r="K116" s="408"/>
      <c r="L116" s="408"/>
      <c r="M116" s="408">
        <v>1</v>
      </c>
      <c r="N116" s="409">
        <f t="shared" si="7"/>
        <v>1</v>
      </c>
      <c r="O116" s="408">
        <v>15</v>
      </c>
      <c r="P116" s="408">
        <v>46</v>
      </c>
      <c r="Q116" s="408">
        <v>30</v>
      </c>
      <c r="R116" s="409">
        <f>SUM(O116:Q116)</f>
        <v>91</v>
      </c>
      <c r="S116" s="408">
        <v>30</v>
      </c>
      <c r="T116" s="408">
        <v>81</v>
      </c>
      <c r="U116" s="408">
        <v>39</v>
      </c>
      <c r="V116" s="409">
        <v>150</v>
      </c>
      <c r="W116" s="408">
        <v>40</v>
      </c>
      <c r="X116" s="408">
        <v>84</v>
      </c>
      <c r="Y116" s="408">
        <v>47</v>
      </c>
      <c r="Z116" s="409">
        <v>171</v>
      </c>
      <c r="AA116" s="408">
        <v>26</v>
      </c>
      <c r="AB116" s="408">
        <v>95</v>
      </c>
      <c r="AC116" s="408">
        <v>31</v>
      </c>
      <c r="AD116" s="409">
        <v>152</v>
      </c>
      <c r="AE116" s="408">
        <v>23</v>
      </c>
      <c r="AF116" s="408">
        <v>90</v>
      </c>
      <c r="AG116" s="408">
        <v>38</v>
      </c>
      <c r="AH116" s="409">
        <v>151</v>
      </c>
      <c r="AI116" s="521"/>
      <c r="AJ116" s="521"/>
      <c r="AK116" s="521"/>
      <c r="AL116" s="521"/>
      <c r="AM116" s="521"/>
      <c r="AN116" s="521"/>
      <c r="AO116" s="521"/>
      <c r="AP116" s="521"/>
      <c r="AQ116" s="521"/>
      <c r="AR116" s="521"/>
      <c r="AS116" s="521"/>
      <c r="AT116" s="521"/>
    </row>
    <row r="117" spans="1:46" s="457" customFormat="1">
      <c r="A117" s="738"/>
      <c r="B117" s="410" t="s">
        <v>282</v>
      </c>
      <c r="C117" s="409">
        <f>SUM(C101:C116)</f>
        <v>56</v>
      </c>
      <c r="D117" s="409">
        <f>SUM(D101:D116)</f>
        <v>248</v>
      </c>
      <c r="E117" s="409">
        <f>SUM(E101:E116)</f>
        <v>168</v>
      </c>
      <c r="F117" s="409">
        <f t="shared" si="10"/>
        <v>472</v>
      </c>
      <c r="G117" s="409">
        <f>SUM(G101:G116)</f>
        <v>68</v>
      </c>
      <c r="H117" s="409">
        <f>SUM(H101:H116)</f>
        <v>245</v>
      </c>
      <c r="I117" s="409">
        <f>SUM(I101:I116)</f>
        <v>184</v>
      </c>
      <c r="J117" s="409">
        <f t="shared" si="8"/>
        <v>497</v>
      </c>
      <c r="K117" s="409">
        <f>SUM(K101:K116)</f>
        <v>59</v>
      </c>
      <c r="L117" s="409">
        <f>SUM(L101:L116)</f>
        <v>193</v>
      </c>
      <c r="M117" s="409">
        <f>SUM(M101:M116)</f>
        <v>174</v>
      </c>
      <c r="N117" s="409">
        <f t="shared" si="7"/>
        <v>426</v>
      </c>
      <c r="O117" s="409">
        <f>SUM(O101:O116)</f>
        <v>47</v>
      </c>
      <c r="P117" s="409">
        <f>SUM(P101:P116)</f>
        <v>179</v>
      </c>
      <c r="Q117" s="409">
        <f>SUM(Q101:Q116)</f>
        <v>179</v>
      </c>
      <c r="R117" s="409">
        <f>SUM(O117:Q117)</f>
        <v>405</v>
      </c>
      <c r="S117" s="409">
        <f>SUM(S104:S116)</f>
        <v>55</v>
      </c>
      <c r="T117" s="409">
        <f>SUM(T104:T116)</f>
        <v>210</v>
      </c>
      <c r="U117" s="409">
        <f>SUM(U104:U116)</f>
        <v>161</v>
      </c>
      <c r="V117" s="409">
        <f>SUM(V104:V116)</f>
        <v>426</v>
      </c>
      <c r="W117" s="409">
        <v>68</v>
      </c>
      <c r="X117" s="409">
        <v>235</v>
      </c>
      <c r="Y117" s="409">
        <v>173</v>
      </c>
      <c r="Z117" s="409">
        <v>476</v>
      </c>
      <c r="AA117" s="409">
        <v>48</v>
      </c>
      <c r="AB117" s="409">
        <v>237</v>
      </c>
      <c r="AC117" s="409">
        <v>144</v>
      </c>
      <c r="AD117" s="409">
        <v>429</v>
      </c>
      <c r="AE117" s="409">
        <v>38</v>
      </c>
      <c r="AF117" s="409">
        <v>213</v>
      </c>
      <c r="AG117" s="409">
        <v>168</v>
      </c>
      <c r="AH117" s="409">
        <v>419</v>
      </c>
      <c r="AI117" s="409">
        <f>SUM(AI101:AI116)</f>
        <v>2</v>
      </c>
      <c r="AJ117" s="409">
        <f t="shared" ref="AJ117:AT117" si="11">SUM(AJ101:AJ116)</f>
        <v>20</v>
      </c>
      <c r="AK117" s="409">
        <f t="shared" si="11"/>
        <v>34</v>
      </c>
      <c r="AL117" s="409">
        <f t="shared" si="11"/>
        <v>56</v>
      </c>
      <c r="AM117" s="409">
        <f t="shared" si="11"/>
        <v>0</v>
      </c>
      <c r="AN117" s="409">
        <f t="shared" si="11"/>
        <v>11</v>
      </c>
      <c r="AO117" s="409">
        <f t="shared" si="11"/>
        <v>34</v>
      </c>
      <c r="AP117" s="409">
        <f t="shared" si="11"/>
        <v>45</v>
      </c>
      <c r="AQ117" s="409">
        <f t="shared" si="11"/>
        <v>4</v>
      </c>
      <c r="AR117" s="409">
        <f t="shared" si="11"/>
        <v>9</v>
      </c>
      <c r="AS117" s="409">
        <f t="shared" si="11"/>
        <v>20</v>
      </c>
      <c r="AT117" s="409">
        <f t="shared" si="11"/>
        <v>33</v>
      </c>
    </row>
    <row r="118" spans="1:46" s="457" customFormat="1" ht="12.75" customHeight="1">
      <c r="A118" s="734" t="s">
        <v>667</v>
      </c>
      <c r="B118" s="407" t="s">
        <v>677</v>
      </c>
      <c r="C118" s="408"/>
      <c r="D118" s="408"/>
      <c r="E118" s="408">
        <v>1</v>
      </c>
      <c r="F118" s="409">
        <f t="shared" si="10"/>
        <v>1</v>
      </c>
      <c r="G118" s="408"/>
      <c r="H118" s="408"/>
      <c r="I118" s="408"/>
      <c r="J118" s="409">
        <f t="shared" si="8"/>
        <v>0</v>
      </c>
      <c r="K118" s="408">
        <v>1</v>
      </c>
      <c r="L118" s="408">
        <v>3</v>
      </c>
      <c r="M118" s="408">
        <v>2</v>
      </c>
      <c r="N118" s="409">
        <f t="shared" si="7"/>
        <v>6</v>
      </c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521"/>
      <c r="AD118" s="521"/>
      <c r="AE118" s="521"/>
      <c r="AF118" s="521"/>
      <c r="AG118" s="521"/>
      <c r="AH118" s="521"/>
      <c r="AI118" s="521"/>
      <c r="AJ118" s="521"/>
      <c r="AK118" s="521"/>
      <c r="AL118" s="521"/>
      <c r="AM118" s="521"/>
      <c r="AN118" s="521"/>
      <c r="AO118" s="521"/>
      <c r="AP118" s="521"/>
      <c r="AQ118" s="521"/>
      <c r="AR118" s="521"/>
      <c r="AS118" s="521"/>
      <c r="AT118" s="521"/>
    </row>
    <row r="119" spans="1:46" s="457" customFormat="1">
      <c r="A119" s="736"/>
      <c r="B119" s="407" t="s">
        <v>260</v>
      </c>
      <c r="C119" s="408">
        <v>4</v>
      </c>
      <c r="D119" s="408">
        <v>9</v>
      </c>
      <c r="E119" s="408">
        <v>18</v>
      </c>
      <c r="F119" s="409">
        <f t="shared" si="10"/>
        <v>31</v>
      </c>
      <c r="G119" s="408">
        <v>5</v>
      </c>
      <c r="H119" s="408">
        <v>6</v>
      </c>
      <c r="I119" s="408">
        <v>19</v>
      </c>
      <c r="J119" s="409">
        <f t="shared" si="8"/>
        <v>30</v>
      </c>
      <c r="K119" s="408"/>
      <c r="L119" s="408">
        <v>2</v>
      </c>
      <c r="M119" s="408">
        <v>3</v>
      </c>
      <c r="N119" s="409">
        <f t="shared" si="7"/>
        <v>5</v>
      </c>
      <c r="O119" s="521"/>
      <c r="P119" s="521"/>
      <c r="Q119" s="521"/>
      <c r="R119" s="521"/>
      <c r="S119" s="521"/>
      <c r="T119" s="521"/>
      <c r="U119" s="521"/>
      <c r="V119" s="521"/>
      <c r="W119" s="521"/>
      <c r="X119" s="521"/>
      <c r="Y119" s="521"/>
      <c r="Z119" s="521"/>
      <c r="AA119" s="521"/>
      <c r="AB119" s="521"/>
      <c r="AC119" s="521"/>
      <c r="AD119" s="521"/>
      <c r="AE119" s="521"/>
      <c r="AF119" s="521"/>
      <c r="AG119" s="521"/>
      <c r="AH119" s="521"/>
      <c r="AI119" s="521"/>
      <c r="AJ119" s="521"/>
      <c r="AK119" s="521"/>
      <c r="AL119" s="521"/>
      <c r="AM119" s="521"/>
      <c r="AN119" s="521"/>
      <c r="AO119" s="521"/>
      <c r="AP119" s="521"/>
      <c r="AQ119" s="521"/>
      <c r="AR119" s="521"/>
      <c r="AS119" s="521"/>
      <c r="AT119" s="521"/>
    </row>
    <row r="120" spans="1:46" s="457" customFormat="1">
      <c r="A120" s="736"/>
      <c r="B120" s="407" t="s">
        <v>678</v>
      </c>
      <c r="C120" s="408">
        <v>11</v>
      </c>
      <c r="D120" s="408">
        <v>31</v>
      </c>
      <c r="E120" s="408">
        <v>40</v>
      </c>
      <c r="F120" s="409">
        <f t="shared" si="10"/>
        <v>82</v>
      </c>
      <c r="G120" s="408">
        <v>16</v>
      </c>
      <c r="H120" s="408">
        <v>31</v>
      </c>
      <c r="I120" s="408">
        <v>28</v>
      </c>
      <c r="J120" s="409">
        <f t="shared" si="8"/>
        <v>75</v>
      </c>
      <c r="K120" s="408">
        <v>18</v>
      </c>
      <c r="L120" s="408">
        <v>74</v>
      </c>
      <c r="M120" s="408">
        <v>24</v>
      </c>
      <c r="N120" s="409">
        <f t="shared" si="7"/>
        <v>116</v>
      </c>
      <c r="O120" s="521"/>
      <c r="P120" s="521"/>
      <c r="Q120" s="521"/>
      <c r="R120" s="521"/>
      <c r="S120" s="521"/>
      <c r="T120" s="521"/>
      <c r="U120" s="521"/>
      <c r="V120" s="521"/>
      <c r="W120" s="521"/>
      <c r="X120" s="521"/>
      <c r="Y120" s="521"/>
      <c r="Z120" s="521"/>
      <c r="AA120" s="521"/>
      <c r="AB120" s="521"/>
      <c r="AC120" s="521"/>
      <c r="AD120" s="521"/>
      <c r="AE120" s="521"/>
      <c r="AF120" s="521"/>
      <c r="AG120" s="521"/>
      <c r="AH120" s="521"/>
      <c r="AI120" s="521"/>
      <c r="AJ120" s="521"/>
      <c r="AK120" s="521"/>
      <c r="AL120" s="521"/>
      <c r="AM120" s="521"/>
      <c r="AN120" s="521"/>
      <c r="AO120" s="521"/>
      <c r="AP120" s="521"/>
      <c r="AQ120" s="521"/>
      <c r="AR120" s="521"/>
      <c r="AS120" s="521"/>
      <c r="AT120" s="521"/>
    </row>
    <row r="121" spans="1:46" s="457" customFormat="1">
      <c r="A121" s="736"/>
      <c r="B121" s="407" t="s">
        <v>262</v>
      </c>
      <c r="C121" s="408"/>
      <c r="D121" s="408">
        <v>1</v>
      </c>
      <c r="E121" s="408">
        <v>1</v>
      </c>
      <c r="F121" s="409">
        <f t="shared" si="10"/>
        <v>2</v>
      </c>
      <c r="G121" s="408"/>
      <c r="H121" s="408">
        <v>3</v>
      </c>
      <c r="I121" s="408">
        <v>2</v>
      </c>
      <c r="J121" s="409">
        <f t="shared" si="8"/>
        <v>5</v>
      </c>
      <c r="K121" s="408">
        <v>3</v>
      </c>
      <c r="L121" s="408">
        <v>5</v>
      </c>
      <c r="M121" s="408">
        <v>4</v>
      </c>
      <c r="N121" s="409">
        <f t="shared" si="7"/>
        <v>12</v>
      </c>
      <c r="O121" s="521"/>
      <c r="P121" s="521"/>
      <c r="Q121" s="521"/>
      <c r="R121" s="521"/>
      <c r="S121" s="521"/>
      <c r="T121" s="521"/>
      <c r="U121" s="521"/>
      <c r="V121" s="521"/>
      <c r="W121" s="521"/>
      <c r="X121" s="521"/>
      <c r="Y121" s="521"/>
      <c r="Z121" s="521"/>
      <c r="AA121" s="521"/>
      <c r="AB121" s="521"/>
      <c r="AC121" s="521"/>
      <c r="AD121" s="521"/>
      <c r="AE121" s="521"/>
      <c r="AF121" s="521"/>
      <c r="AG121" s="521"/>
      <c r="AH121" s="521"/>
      <c r="AI121" s="521"/>
      <c r="AJ121" s="521"/>
      <c r="AK121" s="521"/>
      <c r="AL121" s="521"/>
      <c r="AM121" s="521"/>
      <c r="AN121" s="521"/>
      <c r="AO121" s="521"/>
      <c r="AP121" s="521"/>
      <c r="AQ121" s="521"/>
      <c r="AR121" s="521"/>
      <c r="AS121" s="521"/>
      <c r="AT121" s="521"/>
    </row>
    <row r="122" spans="1:46" s="457" customFormat="1">
      <c r="A122" s="736"/>
      <c r="B122" s="407" t="s">
        <v>679</v>
      </c>
      <c r="C122" s="408"/>
      <c r="D122" s="408">
        <v>1</v>
      </c>
      <c r="E122" s="408"/>
      <c r="F122" s="409">
        <f t="shared" si="10"/>
        <v>1</v>
      </c>
      <c r="G122" s="408"/>
      <c r="H122" s="408"/>
      <c r="I122" s="408">
        <v>1</v>
      </c>
      <c r="J122" s="409">
        <f t="shared" si="8"/>
        <v>1</v>
      </c>
      <c r="K122" s="408">
        <v>3</v>
      </c>
      <c r="L122" s="408">
        <v>16</v>
      </c>
      <c r="M122" s="408">
        <v>14</v>
      </c>
      <c r="N122" s="409">
        <f t="shared" si="7"/>
        <v>33</v>
      </c>
      <c r="O122" s="521"/>
      <c r="P122" s="521"/>
      <c r="Q122" s="521"/>
      <c r="R122" s="521"/>
      <c r="S122" s="521"/>
      <c r="T122" s="521"/>
      <c r="U122" s="521"/>
      <c r="V122" s="521"/>
      <c r="W122" s="521"/>
      <c r="X122" s="521"/>
      <c r="Y122" s="521"/>
      <c r="Z122" s="521"/>
      <c r="AA122" s="521"/>
      <c r="AB122" s="521"/>
      <c r="AC122" s="521"/>
      <c r="AD122" s="521"/>
      <c r="AE122" s="521"/>
      <c r="AF122" s="521"/>
      <c r="AG122" s="521"/>
      <c r="AH122" s="521"/>
      <c r="AI122" s="521"/>
      <c r="AJ122" s="521"/>
      <c r="AK122" s="521"/>
      <c r="AL122" s="521"/>
      <c r="AM122" s="521"/>
      <c r="AN122" s="521"/>
      <c r="AO122" s="521"/>
      <c r="AP122" s="521"/>
      <c r="AQ122" s="521"/>
      <c r="AR122" s="521"/>
      <c r="AS122" s="521"/>
      <c r="AT122" s="521"/>
    </row>
    <row r="123" spans="1:46" s="457" customFormat="1">
      <c r="A123" s="736"/>
      <c r="B123" s="407" t="s">
        <v>550</v>
      </c>
      <c r="C123" s="408"/>
      <c r="D123" s="408">
        <v>1</v>
      </c>
      <c r="E123" s="408">
        <v>1</v>
      </c>
      <c r="F123" s="409">
        <f t="shared" si="10"/>
        <v>2</v>
      </c>
      <c r="G123" s="408"/>
      <c r="H123" s="408"/>
      <c r="I123" s="408"/>
      <c r="J123" s="409">
        <f t="shared" si="8"/>
        <v>0</v>
      </c>
      <c r="K123" s="408"/>
      <c r="L123" s="408">
        <v>2</v>
      </c>
      <c r="M123" s="408"/>
      <c r="N123" s="409">
        <f t="shared" si="7"/>
        <v>2</v>
      </c>
      <c r="O123" s="521"/>
      <c r="P123" s="521"/>
      <c r="Q123" s="521"/>
      <c r="R123" s="521"/>
      <c r="S123" s="521"/>
      <c r="T123" s="521"/>
      <c r="U123" s="521"/>
      <c r="V123" s="521"/>
      <c r="W123" s="521"/>
      <c r="X123" s="521"/>
      <c r="Y123" s="521"/>
      <c r="Z123" s="521"/>
      <c r="AA123" s="521"/>
      <c r="AB123" s="521"/>
      <c r="AC123" s="521"/>
      <c r="AD123" s="521"/>
      <c r="AE123" s="521"/>
      <c r="AF123" s="521"/>
      <c r="AG123" s="521"/>
      <c r="AH123" s="521"/>
      <c r="AI123" s="521"/>
      <c r="AJ123" s="521"/>
      <c r="AK123" s="521"/>
      <c r="AL123" s="521"/>
      <c r="AM123" s="521"/>
      <c r="AN123" s="521"/>
      <c r="AO123" s="521"/>
      <c r="AP123" s="521"/>
      <c r="AQ123" s="521"/>
      <c r="AR123" s="521"/>
      <c r="AS123" s="521"/>
      <c r="AT123" s="521"/>
    </row>
    <row r="124" spans="1:46" s="457" customFormat="1">
      <c r="A124" s="736"/>
      <c r="B124" s="407" t="s">
        <v>525</v>
      </c>
      <c r="C124" s="408">
        <v>1</v>
      </c>
      <c r="D124" s="408">
        <v>5</v>
      </c>
      <c r="E124" s="408">
        <v>3</v>
      </c>
      <c r="F124" s="409">
        <f t="shared" si="10"/>
        <v>9</v>
      </c>
      <c r="G124" s="408"/>
      <c r="H124" s="408">
        <v>1</v>
      </c>
      <c r="I124" s="408"/>
      <c r="J124" s="409">
        <f t="shared" si="8"/>
        <v>1</v>
      </c>
      <c r="K124" s="408">
        <v>1</v>
      </c>
      <c r="L124" s="408">
        <v>4</v>
      </c>
      <c r="M124" s="408">
        <v>4</v>
      </c>
      <c r="N124" s="409">
        <f t="shared" si="7"/>
        <v>9</v>
      </c>
      <c r="O124" s="521"/>
      <c r="P124" s="521"/>
      <c r="Q124" s="521"/>
      <c r="R124" s="521"/>
      <c r="S124" s="521"/>
      <c r="T124" s="521"/>
      <c r="U124" s="521"/>
      <c r="V124" s="521"/>
      <c r="W124" s="521"/>
      <c r="X124" s="521"/>
      <c r="Y124" s="521"/>
      <c r="Z124" s="521"/>
      <c r="AA124" s="521"/>
      <c r="AB124" s="521"/>
      <c r="AC124" s="521"/>
      <c r="AD124" s="521"/>
      <c r="AE124" s="521"/>
      <c r="AF124" s="521"/>
      <c r="AG124" s="521"/>
      <c r="AH124" s="521"/>
      <c r="AI124" s="521"/>
      <c r="AJ124" s="521"/>
      <c r="AK124" s="521"/>
      <c r="AL124" s="521"/>
      <c r="AM124" s="521"/>
      <c r="AN124" s="521"/>
      <c r="AO124" s="521"/>
      <c r="AP124" s="521"/>
      <c r="AQ124" s="521"/>
      <c r="AR124" s="521"/>
      <c r="AS124" s="521"/>
      <c r="AT124" s="521"/>
    </row>
    <row r="125" spans="1:46" s="457" customFormat="1">
      <c r="A125" s="736"/>
      <c r="B125" s="407" t="s">
        <v>680</v>
      </c>
      <c r="C125" s="408">
        <v>1</v>
      </c>
      <c r="D125" s="408">
        <v>9</v>
      </c>
      <c r="E125" s="408">
        <v>12</v>
      </c>
      <c r="F125" s="409">
        <f t="shared" si="10"/>
        <v>22</v>
      </c>
      <c r="G125" s="408">
        <v>2</v>
      </c>
      <c r="H125" s="408">
        <v>10</v>
      </c>
      <c r="I125" s="408">
        <v>24</v>
      </c>
      <c r="J125" s="409">
        <f t="shared" si="8"/>
        <v>36</v>
      </c>
      <c r="K125" s="408">
        <v>1</v>
      </c>
      <c r="L125" s="408">
        <v>13</v>
      </c>
      <c r="M125" s="408">
        <v>8</v>
      </c>
      <c r="N125" s="409">
        <f t="shared" si="7"/>
        <v>22</v>
      </c>
      <c r="O125" s="521"/>
      <c r="P125" s="521"/>
      <c r="Q125" s="521"/>
      <c r="R125" s="521"/>
      <c r="S125" s="521"/>
      <c r="T125" s="521"/>
      <c r="U125" s="521"/>
      <c r="V125" s="521"/>
      <c r="W125" s="521"/>
      <c r="X125" s="521"/>
      <c r="Y125" s="521"/>
      <c r="Z125" s="521"/>
      <c r="AA125" s="521"/>
      <c r="AB125" s="521"/>
      <c r="AC125" s="521"/>
      <c r="AD125" s="521"/>
      <c r="AE125" s="521"/>
      <c r="AF125" s="521"/>
      <c r="AG125" s="521"/>
      <c r="AH125" s="521"/>
      <c r="AI125" s="521"/>
      <c r="AJ125" s="521"/>
      <c r="AK125" s="521"/>
      <c r="AL125" s="521"/>
      <c r="AM125" s="521"/>
      <c r="AN125" s="521"/>
      <c r="AO125" s="521"/>
      <c r="AP125" s="521"/>
      <c r="AQ125" s="521"/>
      <c r="AR125" s="521"/>
      <c r="AS125" s="521"/>
      <c r="AT125" s="521"/>
    </row>
    <row r="126" spans="1:46" s="457" customFormat="1">
      <c r="A126" s="736"/>
      <c r="B126" s="407" t="s">
        <v>681</v>
      </c>
      <c r="C126" s="408">
        <v>1</v>
      </c>
      <c r="D126" s="408">
        <v>12</v>
      </c>
      <c r="E126" s="408">
        <v>5</v>
      </c>
      <c r="F126" s="409">
        <f t="shared" si="10"/>
        <v>18</v>
      </c>
      <c r="G126" s="408">
        <v>1</v>
      </c>
      <c r="H126" s="408">
        <v>9</v>
      </c>
      <c r="I126" s="408">
        <v>18</v>
      </c>
      <c r="J126" s="409">
        <f t="shared" si="8"/>
        <v>28</v>
      </c>
      <c r="K126" s="408">
        <v>1</v>
      </c>
      <c r="L126" s="408">
        <v>1</v>
      </c>
      <c r="M126" s="408">
        <v>1</v>
      </c>
      <c r="N126" s="409">
        <f t="shared" si="7"/>
        <v>3</v>
      </c>
      <c r="O126" s="521"/>
      <c r="P126" s="521"/>
      <c r="Q126" s="521"/>
      <c r="R126" s="521"/>
      <c r="S126" s="521"/>
      <c r="T126" s="521"/>
      <c r="U126" s="521"/>
      <c r="V126" s="521"/>
      <c r="W126" s="521"/>
      <c r="X126" s="521"/>
      <c r="Y126" s="521"/>
      <c r="Z126" s="521"/>
      <c r="AA126" s="521"/>
      <c r="AB126" s="521"/>
      <c r="AC126" s="521"/>
      <c r="AD126" s="521"/>
      <c r="AE126" s="521"/>
      <c r="AF126" s="521"/>
      <c r="AG126" s="521"/>
      <c r="AH126" s="521"/>
      <c r="AI126" s="521"/>
      <c r="AJ126" s="521"/>
      <c r="AK126" s="521"/>
      <c r="AL126" s="521"/>
      <c r="AM126" s="521"/>
      <c r="AN126" s="521"/>
      <c r="AO126" s="521"/>
      <c r="AP126" s="521"/>
      <c r="AQ126" s="521"/>
      <c r="AR126" s="521"/>
      <c r="AS126" s="521"/>
      <c r="AT126" s="521"/>
    </row>
    <row r="127" spans="1:46" s="457" customFormat="1">
      <c r="A127" s="736"/>
      <c r="B127" s="407" t="s">
        <v>682</v>
      </c>
      <c r="C127" s="408">
        <v>21</v>
      </c>
      <c r="D127" s="408">
        <v>52</v>
      </c>
      <c r="E127" s="408">
        <v>34</v>
      </c>
      <c r="F127" s="409">
        <f t="shared" si="10"/>
        <v>107</v>
      </c>
      <c r="G127" s="408">
        <v>112</v>
      </c>
      <c r="H127" s="408">
        <v>37</v>
      </c>
      <c r="I127" s="408">
        <v>37</v>
      </c>
      <c r="J127" s="409">
        <f t="shared" si="8"/>
        <v>186</v>
      </c>
      <c r="K127" s="408">
        <v>106</v>
      </c>
      <c r="L127" s="408">
        <v>91</v>
      </c>
      <c r="M127" s="408">
        <v>75</v>
      </c>
      <c r="N127" s="409">
        <f t="shared" si="7"/>
        <v>272</v>
      </c>
      <c r="O127" s="521"/>
      <c r="P127" s="521"/>
      <c r="Q127" s="521"/>
      <c r="R127" s="521"/>
      <c r="S127" s="521"/>
      <c r="T127" s="521"/>
      <c r="U127" s="521"/>
      <c r="V127" s="521"/>
      <c r="W127" s="521"/>
      <c r="X127" s="521"/>
      <c r="Y127" s="521"/>
      <c r="Z127" s="521"/>
      <c r="AA127" s="521"/>
      <c r="AB127" s="521"/>
      <c r="AC127" s="521"/>
      <c r="AD127" s="521"/>
      <c r="AE127" s="521"/>
      <c r="AF127" s="521"/>
      <c r="AG127" s="521"/>
      <c r="AH127" s="521"/>
      <c r="AI127" s="521"/>
      <c r="AJ127" s="521"/>
      <c r="AK127" s="521"/>
      <c r="AL127" s="521"/>
      <c r="AM127" s="521"/>
      <c r="AN127" s="521"/>
      <c r="AO127" s="521"/>
      <c r="AP127" s="521"/>
      <c r="AQ127" s="521"/>
      <c r="AR127" s="521"/>
      <c r="AS127" s="521"/>
      <c r="AT127" s="521"/>
    </row>
    <row r="128" spans="1:46" s="457" customFormat="1">
      <c r="A128" s="736"/>
      <c r="B128" s="407" t="s">
        <v>683</v>
      </c>
      <c r="C128" s="408"/>
      <c r="D128" s="408"/>
      <c r="E128" s="408">
        <v>2</v>
      </c>
      <c r="F128" s="409">
        <f t="shared" si="10"/>
        <v>2</v>
      </c>
      <c r="G128" s="408"/>
      <c r="H128" s="408">
        <v>1</v>
      </c>
      <c r="I128" s="408">
        <v>3</v>
      </c>
      <c r="J128" s="409">
        <f t="shared" si="8"/>
        <v>4</v>
      </c>
      <c r="K128" s="408">
        <v>1</v>
      </c>
      <c r="L128" s="408">
        <v>5</v>
      </c>
      <c r="M128" s="408">
        <v>4</v>
      </c>
      <c r="N128" s="409">
        <f t="shared" si="7"/>
        <v>10</v>
      </c>
      <c r="O128" s="521"/>
      <c r="P128" s="521"/>
      <c r="Q128" s="521"/>
      <c r="R128" s="521"/>
      <c r="S128" s="521"/>
      <c r="T128" s="521"/>
      <c r="U128" s="521"/>
      <c r="V128" s="521"/>
      <c r="W128" s="521"/>
      <c r="X128" s="521"/>
      <c r="Y128" s="521"/>
      <c r="Z128" s="521"/>
      <c r="AA128" s="521"/>
      <c r="AB128" s="521"/>
      <c r="AC128" s="521"/>
      <c r="AD128" s="521"/>
      <c r="AE128" s="521"/>
      <c r="AF128" s="521"/>
      <c r="AG128" s="521"/>
      <c r="AH128" s="521"/>
      <c r="AI128" s="521"/>
      <c r="AJ128" s="521"/>
      <c r="AK128" s="521"/>
      <c r="AL128" s="521"/>
      <c r="AM128" s="521"/>
      <c r="AN128" s="521"/>
      <c r="AO128" s="521"/>
      <c r="AP128" s="521"/>
      <c r="AQ128" s="521"/>
      <c r="AR128" s="521"/>
      <c r="AS128" s="521"/>
      <c r="AT128" s="521"/>
    </row>
    <row r="129" spans="1:46" s="457" customFormat="1">
      <c r="A129" s="736"/>
      <c r="B129" s="407" t="s">
        <v>267</v>
      </c>
      <c r="C129" s="408">
        <v>8</v>
      </c>
      <c r="D129" s="408">
        <v>31</v>
      </c>
      <c r="E129" s="408">
        <v>14</v>
      </c>
      <c r="F129" s="409">
        <f t="shared" si="10"/>
        <v>53</v>
      </c>
      <c r="G129" s="408">
        <v>7</v>
      </c>
      <c r="H129" s="408">
        <v>33</v>
      </c>
      <c r="I129" s="408">
        <v>14</v>
      </c>
      <c r="J129" s="409">
        <f t="shared" si="8"/>
        <v>54</v>
      </c>
      <c r="K129" s="408">
        <v>10</v>
      </c>
      <c r="L129" s="408">
        <v>26</v>
      </c>
      <c r="M129" s="408">
        <v>16</v>
      </c>
      <c r="N129" s="409">
        <f t="shared" si="7"/>
        <v>52</v>
      </c>
      <c r="O129" s="521"/>
      <c r="P129" s="521"/>
      <c r="Q129" s="521"/>
      <c r="R129" s="521"/>
      <c r="S129" s="521"/>
      <c r="T129" s="521"/>
      <c r="U129" s="521"/>
      <c r="V129" s="521"/>
      <c r="W129" s="521"/>
      <c r="X129" s="521"/>
      <c r="Y129" s="521"/>
      <c r="Z129" s="521"/>
      <c r="AA129" s="521"/>
      <c r="AB129" s="521"/>
      <c r="AC129" s="521"/>
      <c r="AD129" s="521"/>
      <c r="AE129" s="521"/>
      <c r="AF129" s="521"/>
      <c r="AG129" s="521"/>
      <c r="AH129" s="521"/>
      <c r="AI129" s="521"/>
      <c r="AJ129" s="521"/>
      <c r="AK129" s="521"/>
      <c r="AL129" s="521"/>
      <c r="AM129" s="521"/>
      <c r="AN129" s="521"/>
      <c r="AO129" s="521"/>
      <c r="AP129" s="521"/>
      <c r="AQ129" s="521"/>
      <c r="AR129" s="521"/>
      <c r="AS129" s="521"/>
      <c r="AT129" s="521"/>
    </row>
    <row r="130" spans="1:46" s="457" customFormat="1">
      <c r="A130" s="736"/>
      <c r="B130" s="407" t="s">
        <v>684</v>
      </c>
      <c r="C130" s="408">
        <v>11</v>
      </c>
      <c r="D130" s="408">
        <v>57</v>
      </c>
      <c r="E130" s="408">
        <v>58</v>
      </c>
      <c r="F130" s="409">
        <f t="shared" si="10"/>
        <v>126</v>
      </c>
      <c r="G130" s="408">
        <v>9</v>
      </c>
      <c r="H130" s="408">
        <v>65</v>
      </c>
      <c r="I130" s="408">
        <v>74</v>
      </c>
      <c r="J130" s="409">
        <f t="shared" si="8"/>
        <v>148</v>
      </c>
      <c r="K130" s="408">
        <v>12</v>
      </c>
      <c r="L130" s="408">
        <v>84</v>
      </c>
      <c r="M130" s="408">
        <v>78</v>
      </c>
      <c r="N130" s="409">
        <f t="shared" si="7"/>
        <v>174</v>
      </c>
      <c r="O130" s="521"/>
      <c r="P130" s="521"/>
      <c r="Q130" s="521"/>
      <c r="R130" s="521"/>
      <c r="S130" s="521"/>
      <c r="T130" s="521"/>
      <c r="U130" s="521"/>
      <c r="V130" s="521"/>
      <c r="W130" s="521"/>
      <c r="X130" s="521"/>
      <c r="Y130" s="521"/>
      <c r="Z130" s="521"/>
      <c r="AA130" s="521"/>
      <c r="AB130" s="521"/>
      <c r="AC130" s="521"/>
      <c r="AD130" s="521"/>
      <c r="AE130" s="521"/>
      <c r="AF130" s="521"/>
      <c r="AG130" s="521"/>
      <c r="AH130" s="521"/>
      <c r="AI130" s="521"/>
      <c r="AJ130" s="521"/>
      <c r="AK130" s="521"/>
      <c r="AL130" s="521"/>
      <c r="AM130" s="521"/>
      <c r="AN130" s="521"/>
      <c r="AO130" s="521"/>
      <c r="AP130" s="521"/>
      <c r="AQ130" s="521"/>
      <c r="AR130" s="521"/>
      <c r="AS130" s="521"/>
      <c r="AT130" s="521"/>
    </row>
    <row r="131" spans="1:46" s="457" customFormat="1">
      <c r="A131" s="736"/>
      <c r="B131" s="407" t="s">
        <v>685</v>
      </c>
      <c r="C131" s="408">
        <v>1</v>
      </c>
      <c r="D131" s="408">
        <v>4</v>
      </c>
      <c r="E131" s="408">
        <v>10</v>
      </c>
      <c r="F131" s="409">
        <f t="shared" si="10"/>
        <v>15</v>
      </c>
      <c r="G131" s="408">
        <v>2</v>
      </c>
      <c r="H131" s="408">
        <v>2</v>
      </c>
      <c r="I131" s="408">
        <v>10</v>
      </c>
      <c r="J131" s="409">
        <f t="shared" si="8"/>
        <v>14</v>
      </c>
      <c r="K131" s="408"/>
      <c r="L131" s="408">
        <v>2</v>
      </c>
      <c r="M131" s="408">
        <v>5</v>
      </c>
      <c r="N131" s="409">
        <f t="shared" si="7"/>
        <v>7</v>
      </c>
      <c r="O131" s="521"/>
      <c r="P131" s="521"/>
      <c r="Q131" s="521"/>
      <c r="R131" s="521"/>
      <c r="S131" s="521"/>
      <c r="T131" s="521"/>
      <c r="U131" s="521"/>
      <c r="V131" s="521"/>
      <c r="W131" s="521"/>
      <c r="X131" s="521"/>
      <c r="Y131" s="521"/>
      <c r="Z131" s="521"/>
      <c r="AA131" s="521"/>
      <c r="AB131" s="521"/>
      <c r="AC131" s="521"/>
      <c r="AD131" s="521"/>
      <c r="AE131" s="521"/>
      <c r="AF131" s="521"/>
      <c r="AG131" s="521"/>
      <c r="AH131" s="521"/>
      <c r="AI131" s="521"/>
      <c r="AJ131" s="521"/>
      <c r="AK131" s="521"/>
      <c r="AL131" s="521"/>
      <c r="AM131" s="521"/>
      <c r="AN131" s="521"/>
      <c r="AO131" s="521"/>
      <c r="AP131" s="521"/>
      <c r="AQ131" s="521"/>
      <c r="AR131" s="521"/>
      <c r="AS131" s="521"/>
      <c r="AT131" s="521"/>
    </row>
    <row r="132" spans="1:46" s="457" customFormat="1">
      <c r="A132" s="736"/>
      <c r="B132" s="407" t="s">
        <v>686</v>
      </c>
      <c r="C132" s="408"/>
      <c r="D132" s="408"/>
      <c r="E132" s="408">
        <v>1</v>
      </c>
      <c r="F132" s="409">
        <f t="shared" si="10"/>
        <v>1</v>
      </c>
      <c r="G132" s="408"/>
      <c r="H132" s="408"/>
      <c r="I132" s="408"/>
      <c r="J132" s="409">
        <f t="shared" si="8"/>
        <v>0</v>
      </c>
      <c r="K132" s="408">
        <v>1</v>
      </c>
      <c r="L132" s="408">
        <v>3</v>
      </c>
      <c r="M132" s="408">
        <v>2</v>
      </c>
      <c r="N132" s="409">
        <f t="shared" si="7"/>
        <v>6</v>
      </c>
      <c r="O132" s="521"/>
      <c r="P132" s="521"/>
      <c r="Q132" s="521"/>
      <c r="R132" s="521"/>
      <c r="S132" s="521"/>
      <c r="T132" s="521"/>
      <c r="U132" s="521"/>
      <c r="V132" s="521"/>
      <c r="W132" s="521"/>
      <c r="X132" s="521"/>
      <c r="Y132" s="521"/>
      <c r="Z132" s="521"/>
      <c r="AA132" s="521"/>
      <c r="AB132" s="521"/>
      <c r="AC132" s="521"/>
      <c r="AD132" s="521"/>
      <c r="AE132" s="521"/>
      <c r="AF132" s="521"/>
      <c r="AG132" s="521"/>
      <c r="AH132" s="521"/>
      <c r="AI132" s="521"/>
      <c r="AJ132" s="521"/>
      <c r="AK132" s="521"/>
      <c r="AL132" s="521"/>
      <c r="AM132" s="521"/>
      <c r="AN132" s="521"/>
      <c r="AO132" s="521"/>
      <c r="AP132" s="521"/>
      <c r="AQ132" s="521"/>
      <c r="AR132" s="521"/>
      <c r="AS132" s="521"/>
      <c r="AT132" s="521"/>
    </row>
    <row r="133" spans="1:46" s="457" customFormat="1">
      <c r="A133" s="736"/>
      <c r="B133" s="407" t="s">
        <v>274</v>
      </c>
      <c r="C133" s="408"/>
      <c r="D133" s="408">
        <v>1</v>
      </c>
      <c r="E133" s="408">
        <v>1</v>
      </c>
      <c r="F133" s="409">
        <f t="shared" si="10"/>
        <v>2</v>
      </c>
      <c r="G133" s="408"/>
      <c r="H133" s="408">
        <v>1</v>
      </c>
      <c r="I133" s="408"/>
      <c r="J133" s="409">
        <f t="shared" si="8"/>
        <v>1</v>
      </c>
      <c r="K133" s="408"/>
      <c r="L133" s="408"/>
      <c r="M133" s="408"/>
      <c r="N133" s="409"/>
      <c r="O133" s="521"/>
      <c r="P133" s="521"/>
      <c r="Q133" s="521"/>
      <c r="R133" s="521"/>
      <c r="S133" s="521"/>
      <c r="T133" s="521"/>
      <c r="U133" s="521"/>
      <c r="V133" s="521"/>
      <c r="W133" s="521"/>
      <c r="X133" s="521"/>
      <c r="Y133" s="521"/>
      <c r="Z133" s="521"/>
      <c r="AA133" s="521"/>
      <c r="AB133" s="521"/>
      <c r="AC133" s="521"/>
      <c r="AD133" s="521"/>
      <c r="AE133" s="521"/>
      <c r="AF133" s="521"/>
      <c r="AG133" s="521"/>
      <c r="AH133" s="521"/>
      <c r="AI133" s="521"/>
      <c r="AJ133" s="521"/>
      <c r="AK133" s="521"/>
      <c r="AL133" s="521"/>
      <c r="AM133" s="521"/>
      <c r="AN133" s="521"/>
      <c r="AO133" s="521"/>
      <c r="AP133" s="521"/>
      <c r="AQ133" s="521"/>
      <c r="AR133" s="521"/>
      <c r="AS133" s="521"/>
      <c r="AT133" s="521"/>
    </row>
    <row r="134" spans="1:46" s="457" customFormat="1">
      <c r="A134" s="736"/>
      <c r="B134" s="407" t="s">
        <v>687</v>
      </c>
      <c r="C134" s="408">
        <v>1</v>
      </c>
      <c r="D134" s="408">
        <v>6</v>
      </c>
      <c r="E134" s="408">
        <v>5</v>
      </c>
      <c r="F134" s="409">
        <f t="shared" si="10"/>
        <v>12</v>
      </c>
      <c r="G134" s="408">
        <v>2</v>
      </c>
      <c r="H134" s="408">
        <v>4</v>
      </c>
      <c r="I134" s="408">
        <v>3</v>
      </c>
      <c r="J134" s="409">
        <f t="shared" si="8"/>
        <v>9</v>
      </c>
      <c r="K134" s="408">
        <v>4</v>
      </c>
      <c r="L134" s="408">
        <v>22</v>
      </c>
      <c r="M134" s="408">
        <v>5</v>
      </c>
      <c r="N134" s="409">
        <f t="shared" si="7"/>
        <v>31</v>
      </c>
      <c r="O134" s="521"/>
      <c r="P134" s="521"/>
      <c r="Q134" s="521"/>
      <c r="R134" s="521"/>
      <c r="S134" s="521"/>
      <c r="T134" s="521"/>
      <c r="U134" s="521"/>
      <c r="V134" s="521"/>
      <c r="W134" s="521"/>
      <c r="X134" s="521"/>
      <c r="Y134" s="521"/>
      <c r="Z134" s="521"/>
      <c r="AA134" s="521"/>
      <c r="AB134" s="521"/>
      <c r="AC134" s="521"/>
      <c r="AD134" s="521"/>
      <c r="AE134" s="521"/>
      <c r="AF134" s="521"/>
      <c r="AG134" s="521"/>
      <c r="AH134" s="521"/>
      <c r="AI134" s="521"/>
      <c r="AJ134" s="521"/>
      <c r="AK134" s="521"/>
      <c r="AL134" s="521"/>
      <c r="AM134" s="521"/>
      <c r="AN134" s="521"/>
      <c r="AO134" s="521"/>
      <c r="AP134" s="521"/>
      <c r="AQ134" s="521"/>
      <c r="AR134" s="521"/>
      <c r="AS134" s="521"/>
      <c r="AT134" s="521"/>
    </row>
    <row r="135" spans="1:46" s="457" customFormat="1">
      <c r="A135" s="736"/>
      <c r="B135" s="407" t="s">
        <v>464</v>
      </c>
      <c r="C135" s="408">
        <v>1</v>
      </c>
      <c r="D135" s="408">
        <v>8</v>
      </c>
      <c r="E135" s="408">
        <v>9</v>
      </c>
      <c r="F135" s="409">
        <f t="shared" si="10"/>
        <v>18</v>
      </c>
      <c r="G135" s="408"/>
      <c r="H135" s="408">
        <v>5</v>
      </c>
      <c r="I135" s="408">
        <v>17</v>
      </c>
      <c r="J135" s="409">
        <f t="shared" si="8"/>
        <v>22</v>
      </c>
      <c r="K135" s="408">
        <v>3</v>
      </c>
      <c r="L135" s="408">
        <v>3</v>
      </c>
      <c r="M135" s="408">
        <v>19</v>
      </c>
      <c r="N135" s="409">
        <f t="shared" si="7"/>
        <v>25</v>
      </c>
      <c r="O135" s="521"/>
      <c r="P135" s="521"/>
      <c r="Q135" s="521"/>
      <c r="R135" s="521"/>
      <c r="S135" s="521"/>
      <c r="T135" s="521"/>
      <c r="U135" s="521"/>
      <c r="V135" s="521"/>
      <c r="W135" s="521"/>
      <c r="X135" s="521"/>
      <c r="Y135" s="521"/>
      <c r="Z135" s="521"/>
      <c r="AA135" s="521"/>
      <c r="AB135" s="521"/>
      <c r="AC135" s="521"/>
      <c r="AD135" s="521"/>
      <c r="AE135" s="521"/>
      <c r="AF135" s="521"/>
      <c r="AG135" s="521"/>
      <c r="AH135" s="521"/>
      <c r="AI135" s="521"/>
      <c r="AJ135" s="521"/>
      <c r="AK135" s="521"/>
      <c r="AL135" s="521"/>
      <c r="AM135" s="521"/>
      <c r="AN135" s="521"/>
      <c r="AO135" s="521"/>
      <c r="AP135" s="521"/>
      <c r="AQ135" s="521"/>
      <c r="AR135" s="521"/>
      <c r="AS135" s="521"/>
      <c r="AT135" s="521"/>
    </row>
    <row r="136" spans="1:46" s="457" customFormat="1">
      <c r="A136" s="736"/>
      <c r="B136" s="407" t="s">
        <v>276</v>
      </c>
      <c r="C136" s="408">
        <v>3</v>
      </c>
      <c r="D136" s="408">
        <v>23</v>
      </c>
      <c r="E136" s="408">
        <v>39</v>
      </c>
      <c r="F136" s="409">
        <f t="shared" si="10"/>
        <v>65</v>
      </c>
      <c r="G136" s="408">
        <v>2</v>
      </c>
      <c r="H136" s="408">
        <v>24</v>
      </c>
      <c r="I136" s="408">
        <v>54</v>
      </c>
      <c r="J136" s="409">
        <f t="shared" si="8"/>
        <v>80</v>
      </c>
      <c r="K136" s="408">
        <v>5</v>
      </c>
      <c r="L136" s="408">
        <v>20</v>
      </c>
      <c r="M136" s="408">
        <v>47</v>
      </c>
      <c r="N136" s="409">
        <f t="shared" si="7"/>
        <v>72</v>
      </c>
      <c r="O136" s="521"/>
      <c r="P136" s="521"/>
      <c r="Q136" s="521"/>
      <c r="R136" s="521"/>
      <c r="S136" s="521"/>
      <c r="T136" s="521"/>
      <c r="U136" s="521"/>
      <c r="V136" s="521"/>
      <c r="W136" s="521"/>
      <c r="X136" s="521"/>
      <c r="Y136" s="521"/>
      <c r="Z136" s="521"/>
      <c r="AA136" s="521"/>
      <c r="AB136" s="521"/>
      <c r="AC136" s="521"/>
      <c r="AD136" s="521"/>
      <c r="AE136" s="521"/>
      <c r="AF136" s="521"/>
      <c r="AG136" s="521"/>
      <c r="AH136" s="521"/>
      <c r="AI136" s="521"/>
      <c r="AJ136" s="521"/>
      <c r="AK136" s="521"/>
      <c r="AL136" s="521"/>
      <c r="AM136" s="521"/>
      <c r="AN136" s="521"/>
      <c r="AO136" s="521"/>
      <c r="AP136" s="521"/>
      <c r="AQ136" s="521"/>
      <c r="AR136" s="521"/>
      <c r="AS136" s="521"/>
      <c r="AT136" s="521"/>
    </row>
    <row r="137" spans="1:46" s="457" customFormat="1">
      <c r="A137" s="736"/>
      <c r="B137" s="407" t="s">
        <v>688</v>
      </c>
      <c r="C137" s="408"/>
      <c r="D137" s="408"/>
      <c r="E137" s="408"/>
      <c r="F137" s="409">
        <f t="shared" si="10"/>
        <v>0</v>
      </c>
      <c r="G137" s="408"/>
      <c r="H137" s="408"/>
      <c r="I137" s="408"/>
      <c r="J137" s="409">
        <f t="shared" si="8"/>
        <v>0</v>
      </c>
      <c r="K137" s="408"/>
      <c r="L137" s="408">
        <v>4</v>
      </c>
      <c r="M137" s="408">
        <v>2</v>
      </c>
      <c r="N137" s="409">
        <f t="shared" si="7"/>
        <v>6</v>
      </c>
      <c r="O137" s="521"/>
      <c r="P137" s="521"/>
      <c r="Q137" s="521"/>
      <c r="R137" s="521"/>
      <c r="S137" s="521"/>
      <c r="T137" s="521"/>
      <c r="U137" s="521"/>
      <c r="V137" s="521"/>
      <c r="W137" s="521"/>
      <c r="X137" s="521"/>
      <c r="Y137" s="521"/>
      <c r="Z137" s="521"/>
      <c r="AA137" s="521"/>
      <c r="AB137" s="521"/>
      <c r="AC137" s="521"/>
      <c r="AD137" s="521"/>
      <c r="AE137" s="521"/>
      <c r="AF137" s="521"/>
      <c r="AG137" s="521"/>
      <c r="AH137" s="521"/>
      <c r="AI137" s="521"/>
      <c r="AJ137" s="521"/>
      <c r="AK137" s="521"/>
      <c r="AL137" s="521"/>
      <c r="AM137" s="521"/>
      <c r="AN137" s="521"/>
      <c r="AO137" s="521"/>
      <c r="AP137" s="521"/>
      <c r="AQ137" s="521"/>
      <c r="AR137" s="521"/>
      <c r="AS137" s="521"/>
      <c r="AT137" s="521"/>
    </row>
    <row r="138" spans="1:46" s="457" customFormat="1">
      <c r="A138" s="736"/>
      <c r="B138" s="407" t="s">
        <v>277</v>
      </c>
      <c r="C138" s="408">
        <v>3</v>
      </c>
      <c r="D138" s="408">
        <v>19</v>
      </c>
      <c r="E138" s="408">
        <v>22</v>
      </c>
      <c r="F138" s="409">
        <f t="shared" si="10"/>
        <v>44</v>
      </c>
      <c r="G138" s="408">
        <v>3</v>
      </c>
      <c r="H138" s="408">
        <v>23</v>
      </c>
      <c r="I138" s="408">
        <v>19</v>
      </c>
      <c r="J138" s="409">
        <f t="shared" si="8"/>
        <v>45</v>
      </c>
      <c r="K138" s="408">
        <v>6</v>
      </c>
      <c r="L138" s="408">
        <v>29</v>
      </c>
      <c r="M138" s="408">
        <v>61</v>
      </c>
      <c r="N138" s="409">
        <f t="shared" si="7"/>
        <v>96</v>
      </c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1"/>
      <c r="AD138" s="521"/>
      <c r="AE138" s="521"/>
      <c r="AF138" s="521"/>
      <c r="AG138" s="521"/>
      <c r="AH138" s="521"/>
      <c r="AI138" s="521"/>
      <c r="AJ138" s="521"/>
      <c r="AK138" s="521"/>
      <c r="AL138" s="521"/>
      <c r="AM138" s="521"/>
      <c r="AN138" s="521"/>
      <c r="AO138" s="521"/>
      <c r="AP138" s="521"/>
      <c r="AQ138" s="521"/>
      <c r="AR138" s="521"/>
      <c r="AS138" s="521"/>
      <c r="AT138" s="521"/>
    </row>
    <row r="139" spans="1:46" s="457" customFormat="1">
      <c r="A139" s="736"/>
      <c r="B139" s="407" t="s">
        <v>689</v>
      </c>
      <c r="C139" s="408"/>
      <c r="D139" s="408">
        <v>1</v>
      </c>
      <c r="E139" s="408"/>
      <c r="F139" s="409">
        <f t="shared" si="10"/>
        <v>1</v>
      </c>
      <c r="G139" s="408"/>
      <c r="H139" s="408"/>
      <c r="I139" s="408">
        <v>1</v>
      </c>
      <c r="J139" s="409">
        <f t="shared" si="8"/>
        <v>1</v>
      </c>
      <c r="K139" s="408">
        <v>1</v>
      </c>
      <c r="L139" s="408">
        <v>1</v>
      </c>
      <c r="M139" s="408"/>
      <c r="N139" s="409">
        <f t="shared" si="7"/>
        <v>2</v>
      </c>
      <c r="O139" s="521"/>
      <c r="P139" s="521"/>
      <c r="Q139" s="521"/>
      <c r="R139" s="521"/>
      <c r="S139" s="521"/>
      <c r="T139" s="521"/>
      <c r="U139" s="521"/>
      <c r="V139" s="521"/>
      <c r="W139" s="521"/>
      <c r="X139" s="521"/>
      <c r="Y139" s="521"/>
      <c r="Z139" s="521"/>
      <c r="AA139" s="521"/>
      <c r="AB139" s="521"/>
      <c r="AC139" s="521"/>
      <c r="AD139" s="521"/>
      <c r="AE139" s="521"/>
      <c r="AF139" s="521"/>
      <c r="AG139" s="521"/>
      <c r="AH139" s="521"/>
      <c r="AI139" s="521"/>
      <c r="AJ139" s="521"/>
      <c r="AK139" s="521"/>
      <c r="AL139" s="521"/>
      <c r="AM139" s="521"/>
      <c r="AN139" s="521"/>
      <c r="AO139" s="521"/>
      <c r="AP139" s="521"/>
      <c r="AQ139" s="521"/>
      <c r="AR139" s="521"/>
      <c r="AS139" s="521"/>
      <c r="AT139" s="521"/>
    </row>
    <row r="140" spans="1:46" s="457" customFormat="1">
      <c r="A140" s="736"/>
      <c r="B140" s="407" t="s">
        <v>278</v>
      </c>
      <c r="C140" s="408"/>
      <c r="D140" s="408"/>
      <c r="E140" s="408">
        <v>2</v>
      </c>
      <c r="F140" s="409">
        <f t="shared" si="10"/>
        <v>2</v>
      </c>
      <c r="G140" s="408"/>
      <c r="H140" s="408"/>
      <c r="I140" s="408"/>
      <c r="J140" s="409">
        <f t="shared" si="8"/>
        <v>0</v>
      </c>
      <c r="K140" s="408"/>
      <c r="L140" s="408">
        <v>2</v>
      </c>
      <c r="M140" s="408">
        <v>2</v>
      </c>
      <c r="N140" s="409">
        <f t="shared" si="7"/>
        <v>4</v>
      </c>
      <c r="O140" s="521"/>
      <c r="P140" s="521"/>
      <c r="Q140" s="521"/>
      <c r="R140" s="521"/>
      <c r="S140" s="521"/>
      <c r="T140" s="521"/>
      <c r="U140" s="521"/>
      <c r="V140" s="521"/>
      <c r="W140" s="521"/>
      <c r="X140" s="521"/>
      <c r="Y140" s="521"/>
      <c r="Z140" s="521"/>
      <c r="AA140" s="521"/>
      <c r="AB140" s="521"/>
      <c r="AC140" s="521"/>
      <c r="AD140" s="521"/>
      <c r="AE140" s="521"/>
      <c r="AF140" s="521"/>
      <c r="AG140" s="521"/>
      <c r="AH140" s="521"/>
      <c r="AI140" s="521"/>
      <c r="AJ140" s="521"/>
      <c r="AK140" s="521"/>
      <c r="AL140" s="521"/>
      <c r="AM140" s="521"/>
      <c r="AN140" s="521"/>
      <c r="AO140" s="521"/>
      <c r="AP140" s="521"/>
      <c r="AQ140" s="521"/>
      <c r="AR140" s="521"/>
      <c r="AS140" s="521"/>
      <c r="AT140" s="521"/>
    </row>
    <row r="141" spans="1:46" s="457" customFormat="1">
      <c r="A141" s="736"/>
      <c r="B141" s="407" t="s">
        <v>279</v>
      </c>
      <c r="C141" s="408"/>
      <c r="D141" s="408">
        <v>5</v>
      </c>
      <c r="E141" s="408">
        <v>1</v>
      </c>
      <c r="F141" s="409">
        <f t="shared" si="10"/>
        <v>6</v>
      </c>
      <c r="G141" s="408"/>
      <c r="H141" s="408"/>
      <c r="I141" s="408">
        <v>1</v>
      </c>
      <c r="J141" s="409">
        <f t="shared" si="8"/>
        <v>1</v>
      </c>
      <c r="K141" s="408"/>
      <c r="L141" s="408">
        <v>5</v>
      </c>
      <c r="M141" s="408">
        <v>3</v>
      </c>
      <c r="N141" s="409">
        <f t="shared" si="7"/>
        <v>8</v>
      </c>
      <c r="O141" s="521"/>
      <c r="P141" s="521"/>
      <c r="Q141" s="521"/>
      <c r="R141" s="521"/>
      <c r="S141" s="521"/>
      <c r="T141" s="521"/>
      <c r="U141" s="521"/>
      <c r="V141" s="521"/>
      <c r="W141" s="521"/>
      <c r="X141" s="521"/>
      <c r="Y141" s="521"/>
      <c r="Z141" s="521"/>
      <c r="AA141" s="521"/>
      <c r="AB141" s="521"/>
      <c r="AC141" s="521"/>
      <c r="AD141" s="521"/>
      <c r="AE141" s="521"/>
      <c r="AF141" s="521"/>
      <c r="AG141" s="521"/>
      <c r="AH141" s="521"/>
      <c r="AI141" s="521"/>
      <c r="AJ141" s="521"/>
      <c r="AK141" s="521"/>
      <c r="AL141" s="521"/>
      <c r="AM141" s="521"/>
      <c r="AN141" s="521"/>
      <c r="AO141" s="521"/>
      <c r="AP141" s="521"/>
      <c r="AQ141" s="521"/>
      <c r="AR141" s="521"/>
      <c r="AS141" s="521"/>
      <c r="AT141" s="521"/>
    </row>
    <row r="142" spans="1:46" s="457" customFormat="1">
      <c r="A142" s="736"/>
      <c r="B142" s="407" t="s">
        <v>690</v>
      </c>
      <c r="C142" s="408"/>
      <c r="D142" s="408"/>
      <c r="E142" s="408"/>
      <c r="F142" s="409">
        <f t="shared" si="10"/>
        <v>0</v>
      </c>
      <c r="G142" s="408">
        <v>1</v>
      </c>
      <c r="H142" s="408">
        <v>1</v>
      </c>
      <c r="I142" s="408">
        <v>1</v>
      </c>
      <c r="J142" s="409">
        <f t="shared" si="8"/>
        <v>3</v>
      </c>
      <c r="K142" s="408"/>
      <c r="L142" s="408">
        <v>2</v>
      </c>
      <c r="M142" s="408"/>
      <c r="N142" s="409">
        <f t="shared" si="7"/>
        <v>2</v>
      </c>
      <c r="O142" s="521"/>
      <c r="P142" s="521"/>
      <c r="Q142" s="521"/>
      <c r="R142" s="521"/>
      <c r="S142" s="521"/>
      <c r="T142" s="521"/>
      <c r="U142" s="521"/>
      <c r="V142" s="521"/>
      <c r="W142" s="521"/>
      <c r="X142" s="521"/>
      <c r="Y142" s="521"/>
      <c r="Z142" s="521"/>
      <c r="AA142" s="521"/>
      <c r="AB142" s="521"/>
      <c r="AC142" s="521"/>
      <c r="AD142" s="521"/>
      <c r="AE142" s="521"/>
      <c r="AF142" s="521"/>
      <c r="AG142" s="521"/>
      <c r="AH142" s="521"/>
      <c r="AI142" s="521"/>
      <c r="AJ142" s="521"/>
      <c r="AK142" s="521"/>
      <c r="AL142" s="521"/>
      <c r="AM142" s="521"/>
      <c r="AN142" s="521"/>
      <c r="AO142" s="521"/>
      <c r="AP142" s="521"/>
      <c r="AQ142" s="521"/>
      <c r="AR142" s="521"/>
      <c r="AS142" s="521"/>
      <c r="AT142" s="521"/>
    </row>
    <row r="143" spans="1:46" s="457" customFormat="1">
      <c r="A143" s="736"/>
      <c r="B143" s="407" t="s">
        <v>744</v>
      </c>
      <c r="C143" s="408">
        <v>1</v>
      </c>
      <c r="D143" s="408"/>
      <c r="E143" s="408"/>
      <c r="F143" s="409">
        <f t="shared" si="10"/>
        <v>1</v>
      </c>
      <c r="G143" s="408"/>
      <c r="H143" s="408"/>
      <c r="I143" s="408"/>
      <c r="J143" s="409"/>
      <c r="K143" s="408"/>
      <c r="L143" s="408"/>
      <c r="M143" s="408"/>
      <c r="N143" s="409"/>
      <c r="O143" s="521"/>
      <c r="P143" s="521"/>
      <c r="Q143" s="521"/>
      <c r="R143" s="521"/>
      <c r="S143" s="521"/>
      <c r="T143" s="521"/>
      <c r="U143" s="521"/>
      <c r="V143" s="521"/>
      <c r="W143" s="521"/>
      <c r="X143" s="521"/>
      <c r="Y143" s="521"/>
      <c r="Z143" s="521"/>
      <c r="AA143" s="521"/>
      <c r="AB143" s="521"/>
      <c r="AC143" s="521"/>
      <c r="AD143" s="521"/>
      <c r="AE143" s="521"/>
      <c r="AF143" s="521"/>
      <c r="AG143" s="521"/>
      <c r="AH143" s="521"/>
      <c r="AI143" s="521"/>
      <c r="AJ143" s="521"/>
      <c r="AK143" s="521"/>
      <c r="AL143" s="521"/>
      <c r="AM143" s="521"/>
      <c r="AN143" s="521"/>
      <c r="AO143" s="521"/>
      <c r="AP143" s="521"/>
      <c r="AQ143" s="521"/>
      <c r="AR143" s="521"/>
      <c r="AS143" s="521"/>
      <c r="AT143" s="521"/>
    </row>
    <row r="144" spans="1:46" s="457" customFormat="1">
      <c r="A144" s="736"/>
      <c r="B144" s="407" t="s">
        <v>691</v>
      </c>
      <c r="C144" s="408">
        <v>1</v>
      </c>
      <c r="D144" s="408">
        <v>3</v>
      </c>
      <c r="E144" s="408">
        <v>2</v>
      </c>
      <c r="F144" s="409">
        <f t="shared" si="10"/>
        <v>6</v>
      </c>
      <c r="G144" s="408">
        <v>1</v>
      </c>
      <c r="H144" s="408">
        <v>1</v>
      </c>
      <c r="I144" s="408">
        <v>2</v>
      </c>
      <c r="J144" s="409">
        <f t="shared" si="8"/>
        <v>4</v>
      </c>
      <c r="K144" s="408"/>
      <c r="L144" s="408">
        <v>2</v>
      </c>
      <c r="M144" s="408"/>
      <c r="N144" s="409">
        <f t="shared" si="7"/>
        <v>2</v>
      </c>
      <c r="O144" s="521"/>
      <c r="P144" s="521"/>
      <c r="Q144" s="521"/>
      <c r="R144" s="521"/>
      <c r="S144" s="521"/>
      <c r="T144" s="521"/>
      <c r="U144" s="521"/>
      <c r="V144" s="521"/>
      <c r="W144" s="521"/>
      <c r="X144" s="521"/>
      <c r="Y144" s="521"/>
      <c r="Z144" s="521"/>
      <c r="AA144" s="521"/>
      <c r="AB144" s="521"/>
      <c r="AC144" s="521"/>
      <c r="AD144" s="521"/>
      <c r="AE144" s="521"/>
      <c r="AF144" s="521"/>
      <c r="AG144" s="521"/>
      <c r="AH144" s="521"/>
      <c r="AI144" s="521"/>
      <c r="AJ144" s="521"/>
      <c r="AK144" s="521"/>
      <c r="AL144" s="521"/>
      <c r="AM144" s="521"/>
      <c r="AN144" s="521"/>
      <c r="AO144" s="521"/>
      <c r="AP144" s="521"/>
      <c r="AQ144" s="521"/>
      <c r="AR144" s="521"/>
      <c r="AS144" s="521"/>
      <c r="AT144" s="521"/>
    </row>
    <row r="145" spans="1:46" s="457" customFormat="1">
      <c r="A145" s="736"/>
      <c r="B145" s="407" t="s">
        <v>692</v>
      </c>
      <c r="C145" s="408"/>
      <c r="D145" s="408"/>
      <c r="E145" s="408"/>
      <c r="F145" s="409">
        <f t="shared" si="10"/>
        <v>0</v>
      </c>
      <c r="G145" s="408"/>
      <c r="H145" s="408"/>
      <c r="I145" s="408"/>
      <c r="J145" s="409">
        <f t="shared" si="8"/>
        <v>0</v>
      </c>
      <c r="K145" s="408"/>
      <c r="L145" s="408">
        <v>11</v>
      </c>
      <c r="M145" s="408">
        <v>6</v>
      </c>
      <c r="N145" s="409">
        <f t="shared" si="7"/>
        <v>17</v>
      </c>
      <c r="O145" s="521"/>
      <c r="P145" s="521"/>
      <c r="Q145" s="521"/>
      <c r="R145" s="521"/>
      <c r="S145" s="521"/>
      <c r="T145" s="521"/>
      <c r="U145" s="521"/>
      <c r="V145" s="521"/>
      <c r="W145" s="521"/>
      <c r="X145" s="521"/>
      <c r="Y145" s="521"/>
      <c r="Z145" s="521"/>
      <c r="AA145" s="521"/>
      <c r="AB145" s="521"/>
      <c r="AC145" s="521"/>
      <c r="AD145" s="521"/>
      <c r="AE145" s="521"/>
      <c r="AF145" s="521"/>
      <c r="AG145" s="521"/>
      <c r="AH145" s="521"/>
      <c r="AI145" s="521"/>
      <c r="AJ145" s="521"/>
      <c r="AK145" s="521"/>
      <c r="AL145" s="521"/>
      <c r="AM145" s="521"/>
      <c r="AN145" s="521"/>
      <c r="AO145" s="521"/>
      <c r="AP145" s="521"/>
      <c r="AQ145" s="521"/>
      <c r="AR145" s="521"/>
      <c r="AS145" s="521"/>
      <c r="AT145" s="521"/>
    </row>
    <row r="146" spans="1:46" s="457" customFormat="1">
      <c r="A146" s="736"/>
      <c r="B146" s="407" t="s">
        <v>693</v>
      </c>
      <c r="C146" s="408">
        <v>32</v>
      </c>
      <c r="D146" s="408">
        <v>169</v>
      </c>
      <c r="E146" s="408">
        <v>172</v>
      </c>
      <c r="F146" s="409">
        <f t="shared" si="10"/>
        <v>373</v>
      </c>
      <c r="G146" s="408">
        <v>59</v>
      </c>
      <c r="H146" s="408">
        <v>326</v>
      </c>
      <c r="I146" s="408">
        <v>234</v>
      </c>
      <c r="J146" s="409">
        <f t="shared" si="8"/>
        <v>619</v>
      </c>
      <c r="K146" s="408">
        <v>49</v>
      </c>
      <c r="L146" s="408">
        <v>175</v>
      </c>
      <c r="M146" s="408">
        <v>151</v>
      </c>
      <c r="N146" s="409">
        <f t="shared" si="7"/>
        <v>375</v>
      </c>
      <c r="O146" s="521"/>
      <c r="P146" s="521"/>
      <c r="Q146" s="521"/>
      <c r="R146" s="521"/>
      <c r="S146" s="521"/>
      <c r="T146" s="521"/>
      <c r="U146" s="521"/>
      <c r="V146" s="521"/>
      <c r="W146" s="521"/>
      <c r="X146" s="521"/>
      <c r="Y146" s="521"/>
      <c r="Z146" s="521"/>
      <c r="AA146" s="521"/>
      <c r="AB146" s="521"/>
      <c r="AC146" s="521"/>
      <c r="AD146" s="521"/>
      <c r="AE146" s="521"/>
      <c r="AF146" s="521"/>
      <c r="AG146" s="521"/>
      <c r="AH146" s="521"/>
      <c r="AI146" s="521"/>
      <c r="AJ146" s="521"/>
      <c r="AK146" s="521"/>
      <c r="AL146" s="521"/>
      <c r="AM146" s="521"/>
      <c r="AN146" s="521"/>
      <c r="AO146" s="521"/>
      <c r="AP146" s="521"/>
      <c r="AQ146" s="521"/>
      <c r="AR146" s="521"/>
      <c r="AS146" s="521"/>
      <c r="AT146" s="521"/>
    </row>
    <row r="147" spans="1:46" s="457" customFormat="1">
      <c r="A147" s="735"/>
      <c r="B147" s="620" t="s">
        <v>282</v>
      </c>
      <c r="C147" s="621">
        <f>SUM(C118:C146)</f>
        <v>101</v>
      </c>
      <c r="D147" s="621">
        <f>SUM(D118:D146)</f>
        <v>448</v>
      </c>
      <c r="E147" s="621">
        <f>SUM(E118:E146)</f>
        <v>453</v>
      </c>
      <c r="F147" s="621">
        <f>SUM(F118:F146)</f>
        <v>1002</v>
      </c>
      <c r="G147" s="621">
        <f t="shared" ref="G147:N147" si="12">SUM(G118:G146)</f>
        <v>222</v>
      </c>
      <c r="H147" s="621">
        <f t="shared" si="12"/>
        <v>583</v>
      </c>
      <c r="I147" s="621">
        <f t="shared" si="12"/>
        <v>562</v>
      </c>
      <c r="J147" s="621">
        <f t="shared" si="12"/>
        <v>1367</v>
      </c>
      <c r="K147" s="621">
        <f t="shared" si="12"/>
        <v>226</v>
      </c>
      <c r="L147" s="621">
        <f t="shared" si="12"/>
        <v>607</v>
      </c>
      <c r="M147" s="621">
        <f t="shared" si="12"/>
        <v>536</v>
      </c>
      <c r="N147" s="621">
        <f t="shared" si="12"/>
        <v>1369</v>
      </c>
      <c r="O147" s="521"/>
      <c r="P147" s="521"/>
      <c r="Q147" s="521"/>
      <c r="R147" s="521"/>
      <c r="S147" s="521"/>
      <c r="T147" s="521"/>
      <c r="U147" s="521"/>
      <c r="V147" s="521"/>
      <c r="W147" s="521"/>
      <c r="X147" s="521"/>
      <c r="Y147" s="521"/>
      <c r="Z147" s="521"/>
      <c r="AA147" s="521"/>
      <c r="AB147" s="521"/>
      <c r="AC147" s="521"/>
      <c r="AD147" s="521"/>
      <c r="AE147" s="521"/>
      <c r="AF147" s="521"/>
      <c r="AG147" s="521"/>
      <c r="AH147" s="521"/>
      <c r="AI147" s="521"/>
      <c r="AJ147" s="521"/>
      <c r="AK147" s="521"/>
      <c r="AL147" s="521"/>
      <c r="AM147" s="521"/>
      <c r="AN147" s="521"/>
      <c r="AO147" s="521"/>
      <c r="AP147" s="521"/>
      <c r="AQ147" s="521"/>
      <c r="AR147" s="521"/>
      <c r="AS147" s="521"/>
      <c r="AT147" s="521"/>
    </row>
    <row r="148" spans="1:46" s="457" customFormat="1" ht="12.75" customHeight="1">
      <c r="A148" s="734" t="s">
        <v>296</v>
      </c>
      <c r="B148" s="407" t="s">
        <v>637</v>
      </c>
      <c r="C148" s="408">
        <v>3</v>
      </c>
      <c r="D148" s="408"/>
      <c r="E148" s="408">
        <v>1</v>
      </c>
      <c r="F148" s="409">
        <f t="shared" ref="F148:F184" si="13">SUM(C148:E148)</f>
        <v>4</v>
      </c>
      <c r="G148" s="408">
        <v>1</v>
      </c>
      <c r="H148" s="408">
        <v>3</v>
      </c>
      <c r="I148" s="408">
        <v>4</v>
      </c>
      <c r="J148" s="409">
        <f t="shared" ref="J148:J196" si="14">SUM(G148:I148)</f>
        <v>8</v>
      </c>
      <c r="K148" s="408">
        <v>1</v>
      </c>
      <c r="L148" s="408"/>
      <c r="M148" s="408">
        <v>5</v>
      </c>
      <c r="N148" s="409">
        <f t="shared" si="7"/>
        <v>6</v>
      </c>
      <c r="O148" s="408">
        <v>1</v>
      </c>
      <c r="P148" s="408">
        <v>1</v>
      </c>
      <c r="Q148" s="408">
        <v>5</v>
      </c>
      <c r="R148" s="409">
        <f t="shared" ref="R148:R173" si="15">SUM(O148:Q148)</f>
        <v>7</v>
      </c>
      <c r="S148" s="521"/>
      <c r="T148" s="521"/>
      <c r="U148" s="521"/>
      <c r="V148" s="521"/>
      <c r="W148" s="521"/>
      <c r="X148" s="521"/>
      <c r="Y148" s="521"/>
      <c r="Z148" s="521"/>
      <c r="AA148" s="521"/>
      <c r="AB148" s="521"/>
      <c r="AC148" s="521"/>
      <c r="AD148" s="521"/>
      <c r="AE148" s="521"/>
      <c r="AF148" s="521"/>
      <c r="AG148" s="521"/>
      <c r="AH148" s="521"/>
      <c r="AI148" s="521"/>
      <c r="AJ148" s="521"/>
      <c r="AK148" s="521"/>
      <c r="AL148" s="521"/>
      <c r="AM148" s="521"/>
      <c r="AN148" s="521"/>
      <c r="AO148" s="521"/>
      <c r="AP148" s="521"/>
      <c r="AQ148" s="521"/>
      <c r="AR148" s="521"/>
      <c r="AS148" s="521"/>
      <c r="AT148" s="521"/>
    </row>
    <row r="149" spans="1:46" s="457" customFormat="1">
      <c r="A149" s="736"/>
      <c r="B149" s="407" t="s">
        <v>638</v>
      </c>
      <c r="C149" s="408">
        <v>1</v>
      </c>
      <c r="D149" s="408">
        <v>5</v>
      </c>
      <c r="E149" s="408">
        <v>5</v>
      </c>
      <c r="F149" s="409">
        <f t="shared" si="13"/>
        <v>11</v>
      </c>
      <c r="G149" s="408">
        <v>1</v>
      </c>
      <c r="H149" s="408">
        <v>1</v>
      </c>
      <c r="I149" s="408">
        <v>10</v>
      </c>
      <c r="J149" s="409">
        <f t="shared" si="14"/>
        <v>12</v>
      </c>
      <c r="K149" s="408"/>
      <c r="L149" s="408">
        <v>5</v>
      </c>
      <c r="M149" s="408">
        <v>6</v>
      </c>
      <c r="N149" s="409">
        <f t="shared" si="7"/>
        <v>11</v>
      </c>
      <c r="O149" s="408"/>
      <c r="P149" s="408">
        <v>4</v>
      </c>
      <c r="Q149" s="408">
        <v>3</v>
      </c>
      <c r="R149" s="409">
        <f t="shared" si="15"/>
        <v>7</v>
      </c>
      <c r="S149" s="521"/>
      <c r="T149" s="521"/>
      <c r="U149" s="521"/>
      <c r="V149" s="521"/>
      <c r="W149" s="521"/>
      <c r="X149" s="521"/>
      <c r="Y149" s="521"/>
      <c r="Z149" s="521"/>
      <c r="AA149" s="521"/>
      <c r="AB149" s="521"/>
      <c r="AC149" s="521"/>
      <c r="AD149" s="521"/>
      <c r="AE149" s="521"/>
      <c r="AF149" s="521"/>
      <c r="AG149" s="521"/>
      <c r="AH149" s="521"/>
      <c r="AI149" s="521"/>
      <c r="AJ149" s="521"/>
      <c r="AK149" s="521"/>
      <c r="AL149" s="521"/>
      <c r="AM149" s="521"/>
      <c r="AN149" s="521"/>
      <c r="AO149" s="521"/>
      <c r="AP149" s="521"/>
      <c r="AQ149" s="521"/>
      <c r="AR149" s="521"/>
      <c r="AS149" s="521"/>
      <c r="AT149" s="521"/>
    </row>
    <row r="150" spans="1:46" s="457" customFormat="1" ht="13.15" customHeight="1">
      <c r="A150" s="736"/>
      <c r="B150" s="407" t="s">
        <v>237</v>
      </c>
      <c r="C150" s="408"/>
      <c r="D150" s="408"/>
      <c r="E150" s="408">
        <v>2</v>
      </c>
      <c r="F150" s="409">
        <f t="shared" si="13"/>
        <v>2</v>
      </c>
      <c r="G150" s="408">
        <v>1</v>
      </c>
      <c r="H150" s="408"/>
      <c r="I150" s="408"/>
      <c r="J150" s="409">
        <f t="shared" si="14"/>
        <v>1</v>
      </c>
      <c r="K150" s="408"/>
      <c r="L150" s="408">
        <v>1</v>
      </c>
      <c r="M150" s="408">
        <v>1</v>
      </c>
      <c r="N150" s="409">
        <f t="shared" si="7"/>
        <v>2</v>
      </c>
      <c r="O150" s="408"/>
      <c r="P150" s="408"/>
      <c r="Q150" s="408">
        <v>2</v>
      </c>
      <c r="R150" s="409">
        <f t="shared" si="15"/>
        <v>2</v>
      </c>
      <c r="S150" s="408"/>
      <c r="T150" s="408">
        <v>1</v>
      </c>
      <c r="U150" s="408"/>
      <c r="V150" s="409">
        <v>1</v>
      </c>
      <c r="W150" s="408"/>
      <c r="X150" s="408"/>
      <c r="Y150" s="408">
        <v>2</v>
      </c>
      <c r="Z150" s="409">
        <v>2</v>
      </c>
      <c r="AA150" s="408">
        <v>2</v>
      </c>
      <c r="AB150" s="408">
        <v>1</v>
      </c>
      <c r="AC150" s="408"/>
      <c r="AD150" s="409">
        <v>3</v>
      </c>
      <c r="AE150" s="408"/>
      <c r="AF150" s="408"/>
      <c r="AG150" s="408">
        <v>2</v>
      </c>
      <c r="AH150" s="409">
        <v>2</v>
      </c>
      <c r="AI150" s="408"/>
      <c r="AJ150" s="408"/>
      <c r="AK150" s="408">
        <v>3</v>
      </c>
      <c r="AL150" s="409">
        <v>3</v>
      </c>
      <c r="AM150" s="408"/>
      <c r="AN150" s="408"/>
      <c r="AO150" s="408">
        <v>3</v>
      </c>
      <c r="AP150" s="409">
        <v>3</v>
      </c>
      <c r="AQ150" s="521"/>
      <c r="AR150" s="521"/>
      <c r="AS150" s="521"/>
      <c r="AT150" s="521"/>
    </row>
    <row r="151" spans="1:46" s="457" customFormat="1">
      <c r="A151" s="736"/>
      <c r="B151" s="407" t="s">
        <v>482</v>
      </c>
      <c r="C151" s="408"/>
      <c r="D151" s="408"/>
      <c r="E151" s="408"/>
      <c r="F151" s="409">
        <f t="shared" si="13"/>
        <v>0</v>
      </c>
      <c r="G151" s="408"/>
      <c r="H151" s="408"/>
      <c r="I151" s="408"/>
      <c r="J151" s="409">
        <f t="shared" si="14"/>
        <v>0</v>
      </c>
      <c r="K151" s="408"/>
      <c r="L151" s="408"/>
      <c r="M151" s="408"/>
      <c r="N151" s="409">
        <f t="shared" si="7"/>
        <v>0</v>
      </c>
      <c r="O151" s="408"/>
      <c r="P151" s="408"/>
      <c r="Q151" s="408"/>
      <c r="R151" s="409">
        <f t="shared" si="15"/>
        <v>0</v>
      </c>
      <c r="S151" s="408">
        <v>1</v>
      </c>
      <c r="T151" s="408">
        <v>5</v>
      </c>
      <c r="U151" s="408">
        <v>16</v>
      </c>
      <c r="V151" s="409">
        <v>22</v>
      </c>
      <c r="W151" s="408">
        <v>3</v>
      </c>
      <c r="X151" s="408">
        <v>20</v>
      </c>
      <c r="Y151" s="408">
        <v>27</v>
      </c>
      <c r="Z151" s="409">
        <v>50</v>
      </c>
      <c r="AA151" s="408">
        <v>4</v>
      </c>
      <c r="AB151" s="408">
        <v>19</v>
      </c>
      <c r="AC151" s="408">
        <v>22</v>
      </c>
      <c r="AD151" s="409">
        <v>45</v>
      </c>
      <c r="AE151" s="408">
        <v>1</v>
      </c>
      <c r="AF151" s="408">
        <v>7</v>
      </c>
      <c r="AG151" s="408">
        <v>24</v>
      </c>
      <c r="AH151" s="409">
        <v>32</v>
      </c>
      <c r="AI151" s="408">
        <v>2</v>
      </c>
      <c r="AJ151" s="408">
        <v>15</v>
      </c>
      <c r="AK151" s="408">
        <v>34</v>
      </c>
      <c r="AL151" s="409">
        <v>51</v>
      </c>
      <c r="AM151" s="521"/>
      <c r="AN151" s="521"/>
      <c r="AO151" s="521"/>
      <c r="AP151" s="521"/>
      <c r="AQ151" s="521"/>
      <c r="AR151" s="521"/>
      <c r="AS151" s="521"/>
      <c r="AT151" s="521"/>
    </row>
    <row r="152" spans="1:46" s="457" customFormat="1">
      <c r="A152" s="736"/>
      <c r="B152" s="407" t="s">
        <v>694</v>
      </c>
      <c r="C152" s="408"/>
      <c r="D152" s="408"/>
      <c r="E152" s="408"/>
      <c r="F152" s="409">
        <f t="shared" si="13"/>
        <v>0</v>
      </c>
      <c r="G152" s="408"/>
      <c r="H152" s="408">
        <v>2</v>
      </c>
      <c r="I152" s="408"/>
      <c r="J152" s="409">
        <f t="shared" si="14"/>
        <v>2</v>
      </c>
      <c r="K152" s="408"/>
      <c r="L152" s="408">
        <v>3</v>
      </c>
      <c r="M152" s="408"/>
      <c r="N152" s="409">
        <f t="shared" si="7"/>
        <v>3</v>
      </c>
      <c r="O152" s="408"/>
      <c r="P152" s="408"/>
      <c r="Q152" s="408"/>
      <c r="R152" s="409"/>
      <c r="S152" s="408"/>
      <c r="T152" s="408"/>
      <c r="U152" s="408"/>
      <c r="V152" s="409"/>
      <c r="W152" s="408"/>
      <c r="X152" s="408"/>
      <c r="Y152" s="408"/>
      <c r="Z152" s="409"/>
      <c r="AA152" s="408"/>
      <c r="AB152" s="408"/>
      <c r="AC152" s="408"/>
      <c r="AD152" s="409"/>
      <c r="AE152" s="408"/>
      <c r="AF152" s="408"/>
      <c r="AG152" s="408"/>
      <c r="AH152" s="409"/>
      <c r="AI152" s="408"/>
      <c r="AJ152" s="408"/>
      <c r="AK152" s="408"/>
      <c r="AL152" s="409"/>
      <c r="AM152" s="521"/>
      <c r="AN152" s="521"/>
      <c r="AO152" s="521"/>
      <c r="AP152" s="521"/>
      <c r="AQ152" s="521"/>
      <c r="AR152" s="521"/>
      <c r="AS152" s="521"/>
      <c r="AT152" s="521"/>
    </row>
    <row r="153" spans="1:46" s="457" customFormat="1">
      <c r="A153" s="736"/>
      <c r="B153" s="407" t="s">
        <v>572</v>
      </c>
      <c r="C153" s="408"/>
      <c r="D153" s="408"/>
      <c r="E153" s="408">
        <v>6</v>
      </c>
      <c r="F153" s="409">
        <f t="shared" si="13"/>
        <v>6</v>
      </c>
      <c r="G153" s="408">
        <v>4</v>
      </c>
      <c r="H153" s="408">
        <v>5</v>
      </c>
      <c r="I153" s="408">
        <v>4</v>
      </c>
      <c r="J153" s="409">
        <f t="shared" si="14"/>
        <v>13</v>
      </c>
      <c r="K153" s="408">
        <v>1</v>
      </c>
      <c r="L153" s="408">
        <v>3</v>
      </c>
      <c r="M153" s="408">
        <v>5</v>
      </c>
      <c r="N153" s="409">
        <f t="shared" si="7"/>
        <v>9</v>
      </c>
      <c r="O153" s="408">
        <v>3</v>
      </c>
      <c r="P153" s="408">
        <v>1</v>
      </c>
      <c r="Q153" s="408">
        <v>5</v>
      </c>
      <c r="R153" s="409">
        <f t="shared" si="15"/>
        <v>9</v>
      </c>
      <c r="S153" s="408"/>
      <c r="T153" s="408">
        <v>1</v>
      </c>
      <c r="U153" s="408">
        <v>3</v>
      </c>
      <c r="V153" s="409">
        <v>4</v>
      </c>
      <c r="W153" s="408"/>
      <c r="X153" s="408">
        <v>1</v>
      </c>
      <c r="Y153" s="408">
        <v>4</v>
      </c>
      <c r="Z153" s="409">
        <v>5</v>
      </c>
      <c r="AA153" s="521"/>
      <c r="AB153" s="521"/>
      <c r="AC153" s="521"/>
      <c r="AD153" s="521"/>
      <c r="AE153" s="521"/>
      <c r="AF153" s="521"/>
      <c r="AG153" s="521"/>
      <c r="AH153" s="521"/>
      <c r="AI153" s="521"/>
      <c r="AJ153" s="521"/>
      <c r="AK153" s="521"/>
      <c r="AL153" s="521"/>
      <c r="AM153" s="521"/>
      <c r="AN153" s="521"/>
      <c r="AO153" s="521"/>
      <c r="AP153" s="521"/>
      <c r="AQ153" s="521"/>
      <c r="AR153" s="521"/>
      <c r="AS153" s="521"/>
      <c r="AT153" s="521"/>
    </row>
    <row r="154" spans="1:46" s="457" customFormat="1" ht="12.75" customHeight="1">
      <c r="A154" s="736"/>
      <c r="B154" s="407" t="s">
        <v>639</v>
      </c>
      <c r="C154" s="408"/>
      <c r="D154" s="408">
        <v>11</v>
      </c>
      <c r="E154" s="408">
        <v>12</v>
      </c>
      <c r="F154" s="409">
        <f t="shared" si="13"/>
        <v>23</v>
      </c>
      <c r="G154" s="408">
        <v>1</v>
      </c>
      <c r="H154" s="408">
        <v>5</v>
      </c>
      <c r="I154" s="408">
        <v>12</v>
      </c>
      <c r="J154" s="409">
        <f t="shared" si="14"/>
        <v>18</v>
      </c>
      <c r="K154" s="408"/>
      <c r="L154" s="408">
        <v>9</v>
      </c>
      <c r="M154" s="408">
        <v>9</v>
      </c>
      <c r="N154" s="409">
        <f t="shared" si="7"/>
        <v>18</v>
      </c>
      <c r="O154" s="408">
        <v>4</v>
      </c>
      <c r="P154" s="408">
        <v>2</v>
      </c>
      <c r="Q154" s="408">
        <v>9</v>
      </c>
      <c r="R154" s="409">
        <f t="shared" si="15"/>
        <v>15</v>
      </c>
      <c r="S154" s="408"/>
      <c r="T154" s="408"/>
      <c r="U154" s="408"/>
      <c r="V154" s="409"/>
      <c r="W154" s="408"/>
      <c r="X154" s="408"/>
      <c r="Y154" s="408"/>
      <c r="Z154" s="409"/>
      <c r="AA154" s="521"/>
      <c r="AB154" s="521"/>
      <c r="AC154" s="521"/>
      <c r="AD154" s="521"/>
      <c r="AE154" s="521"/>
      <c r="AF154" s="521"/>
      <c r="AG154" s="521"/>
      <c r="AH154" s="521"/>
      <c r="AI154" s="521"/>
      <c r="AJ154" s="521"/>
      <c r="AK154" s="521"/>
      <c r="AL154" s="521"/>
      <c r="AM154" s="521"/>
      <c r="AN154" s="521"/>
      <c r="AO154" s="521"/>
      <c r="AP154" s="521"/>
      <c r="AQ154" s="521"/>
      <c r="AR154" s="521"/>
      <c r="AS154" s="521"/>
      <c r="AT154" s="521"/>
    </row>
    <row r="155" spans="1:46" s="457" customFormat="1">
      <c r="A155" s="736"/>
      <c r="B155" s="407" t="s">
        <v>640</v>
      </c>
      <c r="C155" s="408">
        <v>2</v>
      </c>
      <c r="D155" s="408">
        <v>3</v>
      </c>
      <c r="E155" s="408">
        <v>3</v>
      </c>
      <c r="F155" s="409">
        <f t="shared" si="13"/>
        <v>8</v>
      </c>
      <c r="G155" s="408">
        <v>1</v>
      </c>
      <c r="H155" s="408">
        <v>3</v>
      </c>
      <c r="I155" s="408">
        <v>5</v>
      </c>
      <c r="J155" s="409">
        <f t="shared" si="14"/>
        <v>9</v>
      </c>
      <c r="K155" s="408"/>
      <c r="L155" s="408">
        <v>2</v>
      </c>
      <c r="M155" s="408">
        <v>4</v>
      </c>
      <c r="N155" s="409">
        <f t="shared" si="7"/>
        <v>6</v>
      </c>
      <c r="O155" s="408"/>
      <c r="P155" s="408">
        <v>3</v>
      </c>
      <c r="Q155" s="408">
        <v>1</v>
      </c>
      <c r="R155" s="409">
        <f t="shared" si="15"/>
        <v>4</v>
      </c>
      <c r="S155" s="408"/>
      <c r="T155" s="408"/>
      <c r="U155" s="408"/>
      <c r="V155" s="409"/>
      <c r="W155" s="408"/>
      <c r="X155" s="408"/>
      <c r="Y155" s="408"/>
      <c r="Z155" s="409"/>
      <c r="AA155" s="521"/>
      <c r="AB155" s="521"/>
      <c r="AC155" s="521"/>
      <c r="AD155" s="521"/>
      <c r="AE155" s="521"/>
      <c r="AF155" s="521"/>
      <c r="AG155" s="521"/>
      <c r="AH155" s="521"/>
      <c r="AI155" s="521"/>
      <c r="AJ155" s="521"/>
      <c r="AK155" s="521"/>
      <c r="AL155" s="521"/>
      <c r="AM155" s="521"/>
      <c r="AN155" s="521"/>
      <c r="AO155" s="521"/>
      <c r="AP155" s="521"/>
      <c r="AQ155" s="521"/>
      <c r="AR155" s="521"/>
      <c r="AS155" s="521"/>
      <c r="AT155" s="521"/>
    </row>
    <row r="156" spans="1:46" s="457" customFormat="1">
      <c r="A156" s="736"/>
      <c r="B156" s="407" t="s">
        <v>520</v>
      </c>
      <c r="C156" s="408">
        <v>2</v>
      </c>
      <c r="D156" s="408">
        <v>1</v>
      </c>
      <c r="E156" s="408">
        <v>6</v>
      </c>
      <c r="F156" s="409">
        <f t="shared" si="13"/>
        <v>9</v>
      </c>
      <c r="G156" s="408">
        <v>1</v>
      </c>
      <c r="H156" s="408">
        <v>1</v>
      </c>
      <c r="I156" s="408">
        <v>6</v>
      </c>
      <c r="J156" s="409">
        <f t="shared" si="14"/>
        <v>8</v>
      </c>
      <c r="K156" s="408"/>
      <c r="L156" s="408">
        <v>3</v>
      </c>
      <c r="M156" s="408">
        <v>5</v>
      </c>
      <c r="N156" s="409">
        <f t="shared" si="7"/>
        <v>8</v>
      </c>
      <c r="O156" s="408"/>
      <c r="P156" s="408">
        <v>3</v>
      </c>
      <c r="Q156" s="408">
        <v>3</v>
      </c>
      <c r="R156" s="409">
        <f t="shared" si="15"/>
        <v>6</v>
      </c>
      <c r="S156" s="408"/>
      <c r="T156" s="408"/>
      <c r="U156" s="408">
        <v>5</v>
      </c>
      <c r="V156" s="409">
        <v>5</v>
      </c>
      <c r="W156" s="408">
        <v>1</v>
      </c>
      <c r="X156" s="408"/>
      <c r="Y156" s="408">
        <v>5</v>
      </c>
      <c r="Z156" s="409">
        <v>6</v>
      </c>
      <c r="AA156" s="408"/>
      <c r="AB156" s="408"/>
      <c r="AC156" s="408">
        <v>2</v>
      </c>
      <c r="AD156" s="409">
        <v>2</v>
      </c>
      <c r="AE156" s="521"/>
      <c r="AF156" s="521"/>
      <c r="AG156" s="521"/>
      <c r="AH156" s="521"/>
      <c r="AI156" s="521"/>
      <c r="AJ156" s="521"/>
      <c r="AK156" s="521"/>
      <c r="AL156" s="521"/>
      <c r="AM156" s="521"/>
      <c r="AN156" s="521"/>
      <c r="AO156" s="521"/>
      <c r="AP156" s="521"/>
      <c r="AQ156" s="521"/>
      <c r="AR156" s="521"/>
      <c r="AS156" s="521"/>
      <c r="AT156" s="521"/>
    </row>
    <row r="157" spans="1:46" s="457" customFormat="1">
      <c r="A157" s="736"/>
      <c r="B157" s="407" t="s">
        <v>238</v>
      </c>
      <c r="C157" s="408">
        <v>1</v>
      </c>
      <c r="D157" s="408">
        <v>1</v>
      </c>
      <c r="E157" s="408">
        <v>1</v>
      </c>
      <c r="F157" s="409">
        <f t="shared" si="13"/>
        <v>3</v>
      </c>
      <c r="G157" s="408">
        <v>1</v>
      </c>
      <c r="H157" s="408"/>
      <c r="I157" s="408">
        <v>2</v>
      </c>
      <c r="J157" s="409">
        <f t="shared" si="14"/>
        <v>3</v>
      </c>
      <c r="K157" s="408"/>
      <c r="L157" s="408">
        <v>3</v>
      </c>
      <c r="M157" s="408">
        <v>4</v>
      </c>
      <c r="N157" s="409">
        <f t="shared" si="7"/>
        <v>7</v>
      </c>
      <c r="O157" s="408">
        <v>1</v>
      </c>
      <c r="P157" s="408">
        <v>2</v>
      </c>
      <c r="Q157" s="408">
        <v>3</v>
      </c>
      <c r="R157" s="409">
        <f t="shared" si="15"/>
        <v>6</v>
      </c>
      <c r="S157" s="408">
        <v>3</v>
      </c>
      <c r="T157" s="408">
        <v>19</v>
      </c>
      <c r="U157" s="408">
        <v>26</v>
      </c>
      <c r="V157" s="409">
        <v>48</v>
      </c>
      <c r="W157" s="408">
        <v>4</v>
      </c>
      <c r="X157" s="408">
        <v>24</v>
      </c>
      <c r="Y157" s="408">
        <v>28</v>
      </c>
      <c r="Z157" s="409">
        <v>56</v>
      </c>
      <c r="AA157" s="408">
        <v>7</v>
      </c>
      <c r="AB157" s="408">
        <v>27</v>
      </c>
      <c r="AC157" s="408">
        <v>17</v>
      </c>
      <c r="AD157" s="409">
        <v>51</v>
      </c>
      <c r="AE157" s="408">
        <v>6</v>
      </c>
      <c r="AF157" s="408">
        <v>32</v>
      </c>
      <c r="AG157" s="408">
        <v>20</v>
      </c>
      <c r="AH157" s="409">
        <v>58</v>
      </c>
      <c r="AI157" s="408">
        <v>2</v>
      </c>
      <c r="AJ157" s="408">
        <v>30</v>
      </c>
      <c r="AK157" s="408">
        <v>22</v>
      </c>
      <c r="AL157" s="409">
        <v>54</v>
      </c>
      <c r="AM157" s="408">
        <v>2</v>
      </c>
      <c r="AN157" s="408">
        <v>27</v>
      </c>
      <c r="AO157" s="408">
        <v>17</v>
      </c>
      <c r="AP157" s="409">
        <v>46</v>
      </c>
      <c r="AQ157" s="408">
        <v>3</v>
      </c>
      <c r="AR157" s="408">
        <v>22</v>
      </c>
      <c r="AS157" s="408">
        <v>30</v>
      </c>
      <c r="AT157" s="409">
        <v>55</v>
      </c>
    </row>
    <row r="158" spans="1:46" s="457" customFormat="1">
      <c r="A158" s="736"/>
      <c r="B158" s="407" t="s">
        <v>641</v>
      </c>
      <c r="C158" s="408"/>
      <c r="D158" s="408">
        <v>1</v>
      </c>
      <c r="E158" s="408"/>
      <c r="F158" s="409">
        <f t="shared" si="13"/>
        <v>1</v>
      </c>
      <c r="G158" s="408"/>
      <c r="H158" s="408"/>
      <c r="I158" s="408">
        <v>3</v>
      </c>
      <c r="J158" s="409">
        <f t="shared" si="14"/>
        <v>3</v>
      </c>
      <c r="K158" s="408"/>
      <c r="L158" s="408">
        <v>3</v>
      </c>
      <c r="M158" s="408"/>
      <c r="N158" s="409">
        <f t="shared" si="7"/>
        <v>3</v>
      </c>
      <c r="O158" s="408"/>
      <c r="P158" s="408"/>
      <c r="Q158" s="408">
        <v>1</v>
      </c>
      <c r="R158" s="409">
        <f t="shared" si="15"/>
        <v>1</v>
      </c>
      <c r="S158" s="521"/>
      <c r="T158" s="521"/>
      <c r="U158" s="521"/>
      <c r="V158" s="521"/>
      <c r="W158" s="521"/>
      <c r="X158" s="521"/>
      <c r="Y158" s="521"/>
      <c r="Z158" s="521"/>
      <c r="AA158" s="521"/>
      <c r="AB158" s="521"/>
      <c r="AC158" s="521"/>
      <c r="AD158" s="521"/>
      <c r="AE158" s="521"/>
      <c r="AF158" s="521"/>
      <c r="AG158" s="521"/>
      <c r="AH158" s="521"/>
      <c r="AI158" s="521"/>
      <c r="AJ158" s="521"/>
      <c r="AK158" s="521"/>
      <c r="AL158" s="521"/>
      <c r="AM158" s="521"/>
      <c r="AN158" s="521"/>
      <c r="AO158" s="521"/>
      <c r="AP158" s="521"/>
      <c r="AQ158" s="521"/>
      <c r="AR158" s="521"/>
      <c r="AS158" s="521"/>
      <c r="AT158" s="521"/>
    </row>
    <row r="159" spans="1:46" s="457" customFormat="1">
      <c r="A159" s="736"/>
      <c r="B159" s="407" t="s">
        <v>642</v>
      </c>
      <c r="C159" s="408">
        <v>2</v>
      </c>
      <c r="D159" s="408">
        <v>16</v>
      </c>
      <c r="E159" s="408">
        <v>20</v>
      </c>
      <c r="F159" s="409">
        <f t="shared" si="13"/>
        <v>38</v>
      </c>
      <c r="G159" s="408">
        <v>3</v>
      </c>
      <c r="H159" s="408">
        <v>8</v>
      </c>
      <c r="I159" s="408">
        <v>13</v>
      </c>
      <c r="J159" s="409">
        <f t="shared" si="14"/>
        <v>24</v>
      </c>
      <c r="K159" s="408">
        <v>2</v>
      </c>
      <c r="L159" s="408">
        <v>16</v>
      </c>
      <c r="M159" s="408">
        <v>8</v>
      </c>
      <c r="N159" s="409">
        <f t="shared" si="7"/>
        <v>26</v>
      </c>
      <c r="O159" s="408">
        <v>3</v>
      </c>
      <c r="P159" s="408">
        <v>9</v>
      </c>
      <c r="Q159" s="408">
        <v>8</v>
      </c>
      <c r="R159" s="409">
        <f t="shared" si="15"/>
        <v>20</v>
      </c>
      <c r="S159" s="521"/>
      <c r="T159" s="521"/>
      <c r="U159" s="521"/>
      <c r="V159" s="521"/>
      <c r="W159" s="521"/>
      <c r="X159" s="521"/>
      <c r="Y159" s="521"/>
      <c r="Z159" s="521"/>
      <c r="AA159" s="521"/>
      <c r="AB159" s="521"/>
      <c r="AC159" s="521"/>
      <c r="AD159" s="521"/>
      <c r="AE159" s="521"/>
      <c r="AF159" s="521"/>
      <c r="AG159" s="521"/>
      <c r="AH159" s="521"/>
      <c r="AI159" s="521"/>
      <c r="AJ159" s="521"/>
      <c r="AK159" s="521"/>
      <c r="AL159" s="521"/>
      <c r="AM159" s="521"/>
      <c r="AN159" s="521"/>
      <c r="AO159" s="521"/>
      <c r="AP159" s="521"/>
      <c r="AQ159" s="521"/>
      <c r="AR159" s="521"/>
      <c r="AS159" s="521"/>
      <c r="AT159" s="521"/>
    </row>
    <row r="160" spans="1:46" s="457" customFormat="1">
      <c r="A160" s="736"/>
      <c r="B160" s="407" t="s">
        <v>695</v>
      </c>
      <c r="C160" s="408"/>
      <c r="D160" s="408">
        <v>4</v>
      </c>
      <c r="E160" s="408">
        <v>5</v>
      </c>
      <c r="F160" s="409">
        <f t="shared" si="13"/>
        <v>9</v>
      </c>
      <c r="G160" s="408">
        <v>1</v>
      </c>
      <c r="H160" s="408">
        <v>2</v>
      </c>
      <c r="I160" s="408">
        <v>4</v>
      </c>
      <c r="J160" s="409">
        <f t="shared" si="14"/>
        <v>7</v>
      </c>
      <c r="K160" s="408"/>
      <c r="L160" s="408"/>
      <c r="M160" s="408">
        <v>3</v>
      </c>
      <c r="N160" s="409">
        <f t="shared" si="7"/>
        <v>3</v>
      </c>
      <c r="O160" s="408"/>
      <c r="P160" s="408"/>
      <c r="Q160" s="408"/>
      <c r="R160" s="409"/>
      <c r="S160" s="521"/>
      <c r="T160" s="521"/>
      <c r="U160" s="521"/>
      <c r="V160" s="521"/>
      <c r="W160" s="521"/>
      <c r="X160" s="521"/>
      <c r="Y160" s="521"/>
      <c r="Z160" s="521"/>
      <c r="AA160" s="521"/>
      <c r="AB160" s="521"/>
      <c r="AC160" s="521"/>
      <c r="AD160" s="521"/>
      <c r="AE160" s="521"/>
      <c r="AF160" s="521"/>
      <c r="AG160" s="521"/>
      <c r="AH160" s="521"/>
      <c r="AI160" s="521"/>
      <c r="AJ160" s="521"/>
      <c r="AK160" s="521"/>
      <c r="AL160" s="521"/>
      <c r="AM160" s="521"/>
      <c r="AN160" s="521"/>
      <c r="AO160" s="521"/>
      <c r="AP160" s="521"/>
      <c r="AQ160" s="521"/>
      <c r="AR160" s="521"/>
      <c r="AS160" s="521"/>
      <c r="AT160" s="521"/>
    </row>
    <row r="161" spans="1:46" s="457" customFormat="1">
      <c r="A161" s="736"/>
      <c r="B161" s="407" t="s">
        <v>643</v>
      </c>
      <c r="C161" s="408"/>
      <c r="D161" s="408">
        <v>6</v>
      </c>
      <c r="E161" s="408">
        <v>2</v>
      </c>
      <c r="F161" s="409">
        <f t="shared" si="13"/>
        <v>8</v>
      </c>
      <c r="G161" s="408">
        <v>1</v>
      </c>
      <c r="H161" s="408">
        <v>5</v>
      </c>
      <c r="I161" s="408">
        <v>3</v>
      </c>
      <c r="J161" s="409">
        <f t="shared" si="14"/>
        <v>9</v>
      </c>
      <c r="K161" s="408">
        <v>1</v>
      </c>
      <c r="L161" s="408">
        <v>8</v>
      </c>
      <c r="M161" s="408">
        <v>3</v>
      </c>
      <c r="N161" s="409">
        <f t="shared" si="7"/>
        <v>12</v>
      </c>
      <c r="O161" s="408">
        <v>1</v>
      </c>
      <c r="P161" s="408">
        <v>1</v>
      </c>
      <c r="Q161" s="408">
        <v>2</v>
      </c>
      <c r="R161" s="409">
        <f t="shared" si="15"/>
        <v>4</v>
      </c>
      <c r="S161" s="521"/>
      <c r="T161" s="521"/>
      <c r="U161" s="521"/>
      <c r="V161" s="521"/>
      <c r="W161" s="521"/>
      <c r="X161" s="521"/>
      <c r="Y161" s="521"/>
      <c r="Z161" s="521"/>
      <c r="AA161" s="521"/>
      <c r="AB161" s="521"/>
      <c r="AC161" s="521"/>
      <c r="AD161" s="521"/>
      <c r="AE161" s="521"/>
      <c r="AF161" s="521"/>
      <c r="AG161" s="521"/>
      <c r="AH161" s="521"/>
      <c r="AI161" s="521"/>
      <c r="AJ161" s="521"/>
      <c r="AK161" s="521"/>
      <c r="AL161" s="521"/>
      <c r="AM161" s="521"/>
      <c r="AN161" s="521"/>
      <c r="AO161" s="521"/>
      <c r="AP161" s="521"/>
      <c r="AQ161" s="521"/>
      <c r="AR161" s="521"/>
      <c r="AS161" s="521"/>
      <c r="AT161" s="521"/>
    </row>
    <row r="162" spans="1:46" s="457" customFormat="1">
      <c r="A162" s="736"/>
      <c r="B162" s="407" t="s">
        <v>644</v>
      </c>
      <c r="C162" s="408"/>
      <c r="D162" s="408">
        <v>1</v>
      </c>
      <c r="E162" s="408"/>
      <c r="F162" s="409">
        <f t="shared" si="13"/>
        <v>1</v>
      </c>
      <c r="G162" s="408"/>
      <c r="H162" s="408"/>
      <c r="I162" s="408">
        <v>1</v>
      </c>
      <c r="J162" s="409">
        <f t="shared" si="14"/>
        <v>1</v>
      </c>
      <c r="K162" s="408"/>
      <c r="L162" s="408"/>
      <c r="M162" s="408"/>
      <c r="N162" s="409">
        <f t="shared" si="7"/>
        <v>0</v>
      </c>
      <c r="O162" s="408"/>
      <c r="P162" s="408">
        <v>1</v>
      </c>
      <c r="Q162" s="408"/>
      <c r="R162" s="409">
        <f t="shared" si="15"/>
        <v>1</v>
      </c>
      <c r="S162" s="521"/>
      <c r="T162" s="521"/>
      <c r="U162" s="521"/>
      <c r="V162" s="521"/>
      <c r="W162" s="521"/>
      <c r="X162" s="521"/>
      <c r="Y162" s="521"/>
      <c r="Z162" s="521"/>
      <c r="AA162" s="521"/>
      <c r="AB162" s="521"/>
      <c r="AC162" s="521"/>
      <c r="AD162" s="521"/>
      <c r="AE162" s="521"/>
      <c r="AF162" s="521"/>
      <c r="AG162" s="521"/>
      <c r="AH162" s="521"/>
      <c r="AI162" s="521"/>
      <c r="AJ162" s="521"/>
      <c r="AK162" s="521"/>
      <c r="AL162" s="521"/>
      <c r="AM162" s="521"/>
      <c r="AN162" s="521"/>
      <c r="AO162" s="521"/>
      <c r="AP162" s="521"/>
      <c r="AQ162" s="521"/>
      <c r="AR162" s="521"/>
      <c r="AS162" s="521"/>
      <c r="AT162" s="521"/>
    </row>
    <row r="163" spans="1:46" s="457" customFormat="1">
      <c r="A163" s="736"/>
      <c r="B163" s="407" t="s">
        <v>645</v>
      </c>
      <c r="C163" s="408"/>
      <c r="D163" s="408"/>
      <c r="E163" s="408"/>
      <c r="F163" s="409">
        <f t="shared" si="13"/>
        <v>0</v>
      </c>
      <c r="G163" s="408">
        <v>1</v>
      </c>
      <c r="H163" s="408"/>
      <c r="I163" s="408"/>
      <c r="J163" s="409">
        <f t="shared" si="14"/>
        <v>1</v>
      </c>
      <c r="K163" s="408">
        <v>1</v>
      </c>
      <c r="L163" s="408"/>
      <c r="M163" s="408">
        <v>1</v>
      </c>
      <c r="N163" s="409">
        <f t="shared" si="7"/>
        <v>2</v>
      </c>
      <c r="O163" s="408"/>
      <c r="P163" s="408"/>
      <c r="Q163" s="408">
        <v>2</v>
      </c>
      <c r="R163" s="409">
        <f t="shared" si="15"/>
        <v>2</v>
      </c>
      <c r="S163" s="521"/>
      <c r="T163" s="521"/>
      <c r="U163" s="521"/>
      <c r="V163" s="521"/>
      <c r="W163" s="521"/>
      <c r="X163" s="521"/>
      <c r="Y163" s="521"/>
      <c r="Z163" s="521"/>
      <c r="AA163" s="521"/>
      <c r="AB163" s="521"/>
      <c r="AC163" s="521"/>
      <c r="AD163" s="521"/>
      <c r="AE163" s="521"/>
      <c r="AF163" s="521"/>
      <c r="AG163" s="521"/>
      <c r="AH163" s="521"/>
      <c r="AI163" s="521"/>
      <c r="AJ163" s="521"/>
      <c r="AK163" s="521"/>
      <c r="AL163" s="521"/>
      <c r="AM163" s="521"/>
      <c r="AN163" s="521"/>
      <c r="AO163" s="521"/>
      <c r="AP163" s="521"/>
      <c r="AQ163" s="521"/>
      <c r="AR163" s="521"/>
      <c r="AS163" s="521"/>
      <c r="AT163" s="521"/>
    </row>
    <row r="164" spans="1:46" s="457" customFormat="1">
      <c r="A164" s="736"/>
      <c r="B164" s="407" t="s">
        <v>646</v>
      </c>
      <c r="C164" s="408">
        <v>2</v>
      </c>
      <c r="D164" s="408"/>
      <c r="E164" s="408">
        <v>1</v>
      </c>
      <c r="F164" s="409">
        <f t="shared" si="13"/>
        <v>3</v>
      </c>
      <c r="G164" s="408"/>
      <c r="H164" s="408">
        <v>4</v>
      </c>
      <c r="I164" s="408">
        <v>2</v>
      </c>
      <c r="J164" s="409">
        <f t="shared" si="14"/>
        <v>6</v>
      </c>
      <c r="K164" s="408">
        <v>1</v>
      </c>
      <c r="L164" s="408"/>
      <c r="M164" s="408">
        <v>1</v>
      </c>
      <c r="N164" s="409">
        <f t="shared" si="7"/>
        <v>2</v>
      </c>
      <c r="O164" s="408">
        <v>1</v>
      </c>
      <c r="P164" s="408">
        <v>1</v>
      </c>
      <c r="Q164" s="408">
        <v>2</v>
      </c>
      <c r="R164" s="409">
        <f t="shared" si="15"/>
        <v>4</v>
      </c>
      <c r="S164" s="521"/>
      <c r="T164" s="521"/>
      <c r="U164" s="521"/>
      <c r="V164" s="521"/>
      <c r="W164" s="521"/>
      <c r="X164" s="521"/>
      <c r="Y164" s="521"/>
      <c r="Z164" s="521"/>
      <c r="AA164" s="521"/>
      <c r="AB164" s="521"/>
      <c r="AC164" s="521"/>
      <c r="AD164" s="521"/>
      <c r="AE164" s="521"/>
      <c r="AF164" s="521"/>
      <c r="AG164" s="521"/>
      <c r="AH164" s="521"/>
      <c r="AI164" s="521"/>
      <c r="AJ164" s="521"/>
      <c r="AK164" s="521"/>
      <c r="AL164" s="521"/>
      <c r="AM164" s="521"/>
      <c r="AN164" s="521"/>
      <c r="AO164" s="521"/>
      <c r="AP164" s="521"/>
      <c r="AQ164" s="521"/>
      <c r="AR164" s="521"/>
      <c r="AS164" s="521"/>
      <c r="AT164" s="521"/>
    </row>
    <row r="165" spans="1:46" s="457" customFormat="1">
      <c r="A165" s="736"/>
      <c r="B165" s="407" t="s">
        <v>696</v>
      </c>
      <c r="C165" s="408">
        <v>1</v>
      </c>
      <c r="D165" s="408"/>
      <c r="E165" s="408">
        <v>4</v>
      </c>
      <c r="F165" s="409">
        <f t="shared" si="13"/>
        <v>5</v>
      </c>
      <c r="G165" s="408">
        <v>3</v>
      </c>
      <c r="H165" s="408">
        <v>5</v>
      </c>
      <c r="I165" s="408">
        <v>4</v>
      </c>
      <c r="J165" s="409">
        <f t="shared" si="14"/>
        <v>12</v>
      </c>
      <c r="K165" s="408"/>
      <c r="L165" s="408">
        <v>3</v>
      </c>
      <c r="M165" s="408">
        <v>6</v>
      </c>
      <c r="N165" s="409">
        <f t="shared" si="7"/>
        <v>9</v>
      </c>
      <c r="O165" s="408"/>
      <c r="P165" s="408"/>
      <c r="Q165" s="408"/>
      <c r="R165" s="409"/>
      <c r="S165" s="521"/>
      <c r="T165" s="521"/>
      <c r="U165" s="521"/>
      <c r="V165" s="521"/>
      <c r="W165" s="521"/>
      <c r="X165" s="521"/>
      <c r="Y165" s="521"/>
      <c r="Z165" s="521"/>
      <c r="AA165" s="521"/>
      <c r="AB165" s="521"/>
      <c r="AC165" s="521"/>
      <c r="AD165" s="521"/>
      <c r="AE165" s="521"/>
      <c r="AF165" s="521"/>
      <c r="AG165" s="521"/>
      <c r="AH165" s="521"/>
      <c r="AI165" s="521"/>
      <c r="AJ165" s="521"/>
      <c r="AK165" s="521"/>
      <c r="AL165" s="521"/>
      <c r="AM165" s="521"/>
      <c r="AN165" s="521"/>
      <c r="AO165" s="521"/>
      <c r="AP165" s="521"/>
      <c r="AQ165" s="521"/>
      <c r="AR165" s="521"/>
      <c r="AS165" s="521"/>
      <c r="AT165" s="521"/>
    </row>
    <row r="166" spans="1:46" s="457" customFormat="1">
      <c r="A166" s="736"/>
      <c r="B166" s="407" t="s">
        <v>647</v>
      </c>
      <c r="C166" s="408">
        <v>1</v>
      </c>
      <c r="D166" s="408">
        <v>10</v>
      </c>
      <c r="E166" s="408">
        <v>3</v>
      </c>
      <c r="F166" s="409">
        <f t="shared" si="13"/>
        <v>14</v>
      </c>
      <c r="G166" s="408">
        <v>1</v>
      </c>
      <c r="H166" s="408">
        <v>7</v>
      </c>
      <c r="I166" s="408">
        <v>4</v>
      </c>
      <c r="J166" s="409">
        <f t="shared" si="14"/>
        <v>12</v>
      </c>
      <c r="K166" s="408">
        <v>1</v>
      </c>
      <c r="L166" s="408">
        <v>2</v>
      </c>
      <c r="M166" s="408">
        <v>4</v>
      </c>
      <c r="N166" s="409">
        <f t="shared" si="7"/>
        <v>7</v>
      </c>
      <c r="O166" s="408">
        <v>1</v>
      </c>
      <c r="P166" s="408">
        <v>5</v>
      </c>
      <c r="Q166" s="408">
        <v>7</v>
      </c>
      <c r="R166" s="409">
        <f t="shared" si="15"/>
        <v>13</v>
      </c>
      <c r="S166" s="521"/>
      <c r="T166" s="521"/>
      <c r="U166" s="521"/>
      <c r="V166" s="521"/>
      <c r="W166" s="521"/>
      <c r="X166" s="521"/>
      <c r="Y166" s="521"/>
      <c r="Z166" s="521"/>
      <c r="AA166" s="521"/>
      <c r="AB166" s="521"/>
      <c r="AC166" s="521"/>
      <c r="AD166" s="521"/>
      <c r="AE166" s="521"/>
      <c r="AF166" s="521"/>
      <c r="AG166" s="521"/>
      <c r="AH166" s="521"/>
      <c r="AI166" s="521"/>
      <c r="AJ166" s="521"/>
      <c r="AK166" s="521"/>
      <c r="AL166" s="521"/>
      <c r="AM166" s="521"/>
      <c r="AN166" s="521"/>
      <c r="AO166" s="521"/>
      <c r="AP166" s="521"/>
      <c r="AQ166" s="521"/>
      <c r="AR166" s="521"/>
      <c r="AS166" s="521"/>
      <c r="AT166" s="521"/>
    </row>
    <row r="167" spans="1:46" s="457" customFormat="1" ht="12.75" customHeight="1">
      <c r="A167" s="736"/>
      <c r="B167" s="407" t="s">
        <v>648</v>
      </c>
      <c r="C167" s="408"/>
      <c r="D167" s="408">
        <v>1</v>
      </c>
      <c r="E167" s="408">
        <v>3</v>
      </c>
      <c r="F167" s="409">
        <f t="shared" si="13"/>
        <v>4</v>
      </c>
      <c r="G167" s="408"/>
      <c r="H167" s="408"/>
      <c r="I167" s="408">
        <v>3</v>
      </c>
      <c r="J167" s="409">
        <f t="shared" si="14"/>
        <v>3</v>
      </c>
      <c r="K167" s="408"/>
      <c r="L167" s="408">
        <v>2</v>
      </c>
      <c r="M167" s="408">
        <v>3</v>
      </c>
      <c r="N167" s="409">
        <f t="shared" si="7"/>
        <v>5</v>
      </c>
      <c r="O167" s="408"/>
      <c r="P167" s="408"/>
      <c r="Q167" s="408">
        <v>2</v>
      </c>
      <c r="R167" s="409">
        <f t="shared" si="15"/>
        <v>2</v>
      </c>
      <c r="S167" s="521"/>
      <c r="T167" s="521"/>
      <c r="U167" s="521"/>
      <c r="V167" s="521"/>
      <c r="W167" s="521"/>
      <c r="X167" s="521"/>
      <c r="Y167" s="521"/>
      <c r="Z167" s="521"/>
      <c r="AA167" s="521"/>
      <c r="AB167" s="521"/>
      <c r="AC167" s="521"/>
      <c r="AD167" s="521"/>
      <c r="AE167" s="521"/>
      <c r="AF167" s="521"/>
      <c r="AG167" s="521"/>
      <c r="AH167" s="521"/>
      <c r="AI167" s="521"/>
      <c r="AJ167" s="521"/>
      <c r="AK167" s="521"/>
      <c r="AL167" s="521"/>
      <c r="AM167" s="521"/>
      <c r="AN167" s="521"/>
      <c r="AO167" s="521"/>
      <c r="AP167" s="521"/>
      <c r="AQ167" s="521"/>
      <c r="AR167" s="521"/>
      <c r="AS167" s="521"/>
      <c r="AT167" s="521"/>
    </row>
    <row r="168" spans="1:46" s="457" customFormat="1">
      <c r="A168" s="736"/>
      <c r="B168" s="407" t="s">
        <v>721</v>
      </c>
      <c r="C168" s="408"/>
      <c r="D168" s="408"/>
      <c r="E168" s="408"/>
      <c r="F168" s="409">
        <f t="shared" si="13"/>
        <v>0</v>
      </c>
      <c r="G168" s="408"/>
      <c r="H168" s="408"/>
      <c r="I168" s="408">
        <v>1</v>
      </c>
      <c r="J168" s="409">
        <f t="shared" si="14"/>
        <v>1</v>
      </c>
      <c r="K168" s="408"/>
      <c r="L168" s="408"/>
      <c r="M168" s="408"/>
      <c r="N168" s="409"/>
      <c r="O168" s="408"/>
      <c r="P168" s="408"/>
      <c r="Q168" s="408"/>
      <c r="R168" s="409"/>
      <c r="S168" s="521"/>
      <c r="T168" s="521"/>
      <c r="U168" s="521"/>
      <c r="V168" s="521"/>
      <c r="W168" s="521"/>
      <c r="X168" s="521"/>
      <c r="Y168" s="521"/>
      <c r="Z168" s="521"/>
      <c r="AA168" s="521"/>
      <c r="AB168" s="521"/>
      <c r="AC168" s="521"/>
      <c r="AD168" s="521"/>
      <c r="AE168" s="521"/>
      <c r="AF168" s="521"/>
      <c r="AG168" s="521"/>
      <c r="AH168" s="521"/>
      <c r="AI168" s="521"/>
      <c r="AJ168" s="521"/>
      <c r="AK168" s="521"/>
      <c r="AL168" s="521"/>
      <c r="AM168" s="521"/>
      <c r="AN168" s="521"/>
      <c r="AO168" s="521"/>
      <c r="AP168" s="521"/>
      <c r="AQ168" s="521"/>
      <c r="AR168" s="521"/>
      <c r="AS168" s="521"/>
      <c r="AT168" s="521"/>
    </row>
    <row r="169" spans="1:46" s="457" customFormat="1">
      <c r="A169" s="736"/>
      <c r="B169" s="407" t="s">
        <v>722</v>
      </c>
      <c r="C169" s="408"/>
      <c r="D169" s="408"/>
      <c r="E169" s="408"/>
      <c r="F169" s="409">
        <f t="shared" si="13"/>
        <v>0</v>
      </c>
      <c r="G169" s="408">
        <v>1</v>
      </c>
      <c r="H169" s="408"/>
      <c r="I169" s="408"/>
      <c r="J169" s="409">
        <f t="shared" si="14"/>
        <v>1</v>
      </c>
      <c r="K169" s="408"/>
      <c r="L169" s="408"/>
      <c r="M169" s="408"/>
      <c r="N169" s="409"/>
      <c r="O169" s="408"/>
      <c r="P169" s="408"/>
      <c r="Q169" s="408"/>
      <c r="R169" s="409"/>
      <c r="S169" s="521"/>
      <c r="T169" s="521"/>
      <c r="U169" s="521"/>
      <c r="V169" s="521"/>
      <c r="W169" s="521"/>
      <c r="X169" s="521"/>
      <c r="Y169" s="521"/>
      <c r="Z169" s="521"/>
      <c r="AA169" s="521"/>
      <c r="AB169" s="521"/>
      <c r="AC169" s="521"/>
      <c r="AD169" s="521"/>
      <c r="AE169" s="521"/>
      <c r="AF169" s="521"/>
      <c r="AG169" s="521"/>
      <c r="AH169" s="521"/>
      <c r="AI169" s="521"/>
      <c r="AJ169" s="521"/>
      <c r="AK169" s="521"/>
      <c r="AL169" s="521"/>
      <c r="AM169" s="521"/>
      <c r="AN169" s="521"/>
      <c r="AO169" s="521"/>
      <c r="AP169" s="521"/>
      <c r="AQ169" s="521"/>
      <c r="AR169" s="521"/>
      <c r="AS169" s="521"/>
      <c r="AT169" s="521"/>
    </row>
    <row r="170" spans="1:46" s="457" customFormat="1">
      <c r="A170" s="736"/>
      <c r="B170" s="407" t="s">
        <v>649</v>
      </c>
      <c r="C170" s="408"/>
      <c r="D170" s="408"/>
      <c r="E170" s="408"/>
      <c r="F170" s="409">
        <f t="shared" si="13"/>
        <v>0</v>
      </c>
      <c r="G170" s="408"/>
      <c r="H170" s="408"/>
      <c r="I170" s="408"/>
      <c r="J170" s="409">
        <f t="shared" si="14"/>
        <v>0</v>
      </c>
      <c r="K170" s="408"/>
      <c r="L170" s="408"/>
      <c r="M170" s="408"/>
      <c r="N170" s="409">
        <f t="shared" si="7"/>
        <v>0</v>
      </c>
      <c r="O170" s="408"/>
      <c r="P170" s="408">
        <v>2</v>
      </c>
      <c r="Q170" s="408"/>
      <c r="R170" s="409">
        <f t="shared" si="15"/>
        <v>2</v>
      </c>
      <c r="S170" s="521"/>
      <c r="T170" s="521"/>
      <c r="U170" s="521"/>
      <c r="V170" s="521"/>
      <c r="W170" s="521"/>
      <c r="X170" s="521"/>
      <c r="Y170" s="521"/>
      <c r="Z170" s="521"/>
      <c r="AA170" s="521"/>
      <c r="AB170" s="521"/>
      <c r="AC170" s="521"/>
      <c r="AD170" s="521"/>
      <c r="AE170" s="521"/>
      <c r="AF170" s="521"/>
      <c r="AG170" s="521"/>
      <c r="AH170" s="521"/>
      <c r="AI170" s="521"/>
      <c r="AJ170" s="521"/>
      <c r="AK170" s="521"/>
      <c r="AL170" s="521"/>
      <c r="AM170" s="521"/>
      <c r="AN170" s="521"/>
      <c r="AO170" s="521"/>
      <c r="AP170" s="521"/>
      <c r="AQ170" s="521"/>
      <c r="AR170" s="521"/>
      <c r="AS170" s="521"/>
      <c r="AT170" s="521"/>
    </row>
    <row r="171" spans="1:46" s="457" customFormat="1">
      <c r="A171" s="736"/>
      <c r="B171" s="407" t="s">
        <v>650</v>
      </c>
      <c r="C171" s="408"/>
      <c r="D171" s="408">
        <v>1</v>
      </c>
      <c r="E171" s="408"/>
      <c r="F171" s="409">
        <f t="shared" si="13"/>
        <v>1</v>
      </c>
      <c r="G171" s="408"/>
      <c r="H171" s="408"/>
      <c r="I171" s="408"/>
      <c r="J171" s="409">
        <f t="shared" si="14"/>
        <v>0</v>
      </c>
      <c r="K171" s="408"/>
      <c r="L171" s="408"/>
      <c r="M171" s="408"/>
      <c r="N171" s="409">
        <f t="shared" si="7"/>
        <v>0</v>
      </c>
      <c r="O171" s="408"/>
      <c r="P171" s="408">
        <v>1</v>
      </c>
      <c r="Q171" s="408"/>
      <c r="R171" s="409">
        <f t="shared" si="15"/>
        <v>1</v>
      </c>
      <c r="S171" s="521"/>
      <c r="T171" s="521"/>
      <c r="U171" s="521"/>
      <c r="V171" s="521"/>
      <c r="W171" s="521"/>
      <c r="X171" s="521"/>
      <c r="Y171" s="521"/>
      <c r="Z171" s="521"/>
      <c r="AA171" s="521"/>
      <c r="AB171" s="521"/>
      <c r="AC171" s="521"/>
      <c r="AD171" s="521"/>
      <c r="AE171" s="521"/>
      <c r="AF171" s="521"/>
      <c r="AG171" s="521"/>
      <c r="AH171" s="521"/>
      <c r="AI171" s="521"/>
      <c r="AJ171" s="521"/>
      <c r="AK171" s="521"/>
      <c r="AL171" s="521"/>
      <c r="AM171" s="521"/>
      <c r="AN171" s="521"/>
      <c r="AO171" s="521"/>
      <c r="AP171" s="521"/>
      <c r="AQ171" s="521"/>
      <c r="AR171" s="521"/>
      <c r="AS171" s="521"/>
      <c r="AT171" s="521"/>
    </row>
    <row r="172" spans="1:46" s="457" customFormat="1" ht="12.75" customHeight="1">
      <c r="A172" s="736"/>
      <c r="B172" s="407" t="s">
        <v>239</v>
      </c>
      <c r="C172" s="408"/>
      <c r="D172" s="408">
        <v>6</v>
      </c>
      <c r="E172" s="408">
        <v>7</v>
      </c>
      <c r="F172" s="409">
        <f t="shared" si="13"/>
        <v>13</v>
      </c>
      <c r="G172" s="408"/>
      <c r="H172" s="408">
        <v>1</v>
      </c>
      <c r="I172" s="408">
        <v>3</v>
      </c>
      <c r="J172" s="409">
        <f t="shared" si="14"/>
        <v>4</v>
      </c>
      <c r="K172" s="408">
        <v>1</v>
      </c>
      <c r="L172" s="408"/>
      <c r="M172" s="408">
        <v>3</v>
      </c>
      <c r="N172" s="409">
        <f t="shared" si="7"/>
        <v>4</v>
      </c>
      <c r="O172" s="408">
        <v>2</v>
      </c>
      <c r="P172" s="408">
        <v>2</v>
      </c>
      <c r="Q172" s="408">
        <v>6</v>
      </c>
      <c r="R172" s="409">
        <f t="shared" si="15"/>
        <v>10</v>
      </c>
      <c r="S172" s="408">
        <v>3</v>
      </c>
      <c r="T172" s="408">
        <v>12</v>
      </c>
      <c r="U172" s="408">
        <v>15</v>
      </c>
      <c r="V172" s="409">
        <v>30</v>
      </c>
      <c r="W172" s="408">
        <v>2</v>
      </c>
      <c r="X172" s="408">
        <v>5</v>
      </c>
      <c r="Y172" s="408">
        <v>15</v>
      </c>
      <c r="Z172" s="409">
        <v>22</v>
      </c>
      <c r="AA172" s="408">
        <v>1</v>
      </c>
      <c r="AB172" s="408">
        <v>8</v>
      </c>
      <c r="AC172" s="408">
        <v>12</v>
      </c>
      <c r="AD172" s="409">
        <v>21</v>
      </c>
      <c r="AE172" s="408">
        <v>1</v>
      </c>
      <c r="AF172" s="408">
        <v>11</v>
      </c>
      <c r="AG172" s="408">
        <v>12</v>
      </c>
      <c r="AH172" s="409">
        <v>24</v>
      </c>
      <c r="AI172" s="408">
        <v>3</v>
      </c>
      <c r="AJ172" s="408">
        <v>4</v>
      </c>
      <c r="AK172" s="408">
        <v>16</v>
      </c>
      <c r="AL172" s="409">
        <v>23</v>
      </c>
      <c r="AM172" s="408">
        <v>1</v>
      </c>
      <c r="AN172" s="408">
        <v>3</v>
      </c>
      <c r="AO172" s="408">
        <v>15</v>
      </c>
      <c r="AP172" s="409">
        <v>19</v>
      </c>
      <c r="AQ172" s="408">
        <v>1</v>
      </c>
      <c r="AR172" s="408">
        <v>6</v>
      </c>
      <c r="AS172" s="408">
        <v>12</v>
      </c>
      <c r="AT172" s="409">
        <v>19</v>
      </c>
    </row>
    <row r="173" spans="1:46" s="457" customFormat="1">
      <c r="A173" s="736"/>
      <c r="B173" s="407" t="s">
        <v>651</v>
      </c>
      <c r="C173" s="408">
        <v>1</v>
      </c>
      <c r="D173" s="408">
        <v>2</v>
      </c>
      <c r="E173" s="408">
        <v>5</v>
      </c>
      <c r="F173" s="409">
        <f t="shared" si="13"/>
        <v>8</v>
      </c>
      <c r="G173" s="408"/>
      <c r="H173" s="408">
        <v>4</v>
      </c>
      <c r="I173" s="408">
        <v>2</v>
      </c>
      <c r="J173" s="409">
        <f t="shared" si="14"/>
        <v>6</v>
      </c>
      <c r="K173" s="408"/>
      <c r="L173" s="408"/>
      <c r="M173" s="408">
        <v>3</v>
      </c>
      <c r="N173" s="409">
        <f t="shared" si="7"/>
        <v>3</v>
      </c>
      <c r="O173" s="408">
        <v>2</v>
      </c>
      <c r="P173" s="408">
        <v>2</v>
      </c>
      <c r="Q173" s="408">
        <v>2</v>
      </c>
      <c r="R173" s="409">
        <f t="shared" si="15"/>
        <v>6</v>
      </c>
      <c r="S173" s="521"/>
      <c r="T173" s="521"/>
      <c r="U173" s="521"/>
      <c r="V173" s="521"/>
      <c r="W173" s="521"/>
      <c r="X173" s="521"/>
      <c r="Y173" s="521"/>
      <c r="Z173" s="521"/>
      <c r="AA173" s="521"/>
      <c r="AB173" s="521"/>
      <c r="AC173" s="521"/>
      <c r="AD173" s="521"/>
      <c r="AE173" s="521"/>
      <c r="AF173" s="521"/>
      <c r="AG173" s="521"/>
      <c r="AH173" s="521"/>
      <c r="AI173" s="521"/>
      <c r="AJ173" s="521"/>
      <c r="AK173" s="521"/>
      <c r="AL173" s="521"/>
      <c r="AM173" s="521"/>
      <c r="AN173" s="521"/>
      <c r="AO173" s="521"/>
      <c r="AP173" s="521"/>
      <c r="AQ173" s="521"/>
      <c r="AR173" s="521"/>
      <c r="AS173" s="521"/>
      <c r="AT173" s="521"/>
    </row>
    <row r="174" spans="1:46" s="457" customFormat="1">
      <c r="A174" s="736"/>
      <c r="B174" s="407" t="s">
        <v>240</v>
      </c>
      <c r="C174" s="521"/>
      <c r="D174" s="521"/>
      <c r="E174" s="521"/>
      <c r="F174" s="409">
        <f t="shared" si="13"/>
        <v>0</v>
      </c>
      <c r="G174" s="521"/>
      <c r="H174" s="521"/>
      <c r="I174" s="521"/>
      <c r="J174" s="409">
        <f t="shared" si="14"/>
        <v>0</v>
      </c>
      <c r="K174" s="521"/>
      <c r="L174" s="521"/>
      <c r="M174" s="521"/>
      <c r="N174" s="409">
        <f t="shared" si="7"/>
        <v>0</v>
      </c>
      <c r="O174" s="521"/>
      <c r="P174" s="521"/>
      <c r="Q174" s="521"/>
      <c r="R174" s="409">
        <f>SUM(O174:Q174)</f>
        <v>0</v>
      </c>
      <c r="S174" s="521"/>
      <c r="T174" s="521"/>
      <c r="U174" s="521"/>
      <c r="V174" s="519"/>
      <c r="W174" s="521"/>
      <c r="X174" s="521"/>
      <c r="Y174" s="521"/>
      <c r="Z174" s="519"/>
      <c r="AA174" s="521"/>
      <c r="AB174" s="521"/>
      <c r="AC174" s="521"/>
      <c r="AD174" s="519"/>
      <c r="AE174" s="521"/>
      <c r="AF174" s="521"/>
      <c r="AG174" s="521"/>
      <c r="AH174" s="519"/>
      <c r="AI174" s="521"/>
      <c r="AJ174" s="521"/>
      <c r="AK174" s="521"/>
      <c r="AL174" s="519"/>
      <c r="AM174" s="408">
        <v>1</v>
      </c>
      <c r="AN174" s="408">
        <v>15</v>
      </c>
      <c r="AO174" s="408">
        <v>34</v>
      </c>
      <c r="AP174" s="409">
        <v>50</v>
      </c>
      <c r="AQ174" s="408"/>
      <c r="AR174" s="408">
        <v>15</v>
      </c>
      <c r="AS174" s="408">
        <v>24</v>
      </c>
      <c r="AT174" s="409">
        <v>39</v>
      </c>
    </row>
    <row r="175" spans="1:46" s="457" customFormat="1">
      <c r="A175" s="735"/>
      <c r="B175" s="410" t="s">
        <v>282</v>
      </c>
      <c r="C175" s="409">
        <f>SUM(C148:C174)</f>
        <v>16</v>
      </c>
      <c r="D175" s="409">
        <f>SUM(D148:D174)</f>
        <v>69</v>
      </c>
      <c r="E175" s="409">
        <f>SUM(E148:E174)</f>
        <v>86</v>
      </c>
      <c r="F175" s="409">
        <f t="shared" si="13"/>
        <v>171</v>
      </c>
      <c r="G175" s="409">
        <f>SUM(G148:G174)</f>
        <v>22</v>
      </c>
      <c r="H175" s="409">
        <f>SUM(H148:H174)</f>
        <v>56</v>
      </c>
      <c r="I175" s="409">
        <f>SUM(I148:I174)</f>
        <v>86</v>
      </c>
      <c r="J175" s="409">
        <f t="shared" si="14"/>
        <v>164</v>
      </c>
      <c r="K175" s="409">
        <f>SUM(K148:K174)</f>
        <v>9</v>
      </c>
      <c r="L175" s="409">
        <f>SUM(L148:L174)</f>
        <v>63</v>
      </c>
      <c r="M175" s="409">
        <f>SUM(M148:M174)</f>
        <v>74</v>
      </c>
      <c r="N175" s="409">
        <f t="shared" si="7"/>
        <v>146</v>
      </c>
      <c r="O175" s="409">
        <f>SUM(O148:O174)</f>
        <v>19</v>
      </c>
      <c r="P175" s="409">
        <f>SUM(P148:P174)</f>
        <v>40</v>
      </c>
      <c r="Q175" s="409">
        <f>SUM(Q148:Q174)</f>
        <v>63</v>
      </c>
      <c r="R175" s="409">
        <f>SUM(O175:Q175)</f>
        <v>122</v>
      </c>
      <c r="S175" s="409">
        <f>SUM(S150:S174)</f>
        <v>7</v>
      </c>
      <c r="T175" s="409">
        <f>SUM(T150:T174)</f>
        <v>38</v>
      </c>
      <c r="U175" s="409">
        <f>SUM(U150:U174)</f>
        <v>65</v>
      </c>
      <c r="V175" s="409">
        <f>SUM(V150:V174)</f>
        <v>110</v>
      </c>
      <c r="W175" s="409">
        <v>10</v>
      </c>
      <c r="X175" s="409">
        <v>50</v>
      </c>
      <c r="Y175" s="409">
        <v>81</v>
      </c>
      <c r="Z175" s="409">
        <v>141</v>
      </c>
      <c r="AA175" s="409">
        <v>14</v>
      </c>
      <c r="AB175" s="409">
        <v>55</v>
      </c>
      <c r="AC175" s="409">
        <v>53</v>
      </c>
      <c r="AD175" s="409">
        <v>122</v>
      </c>
      <c r="AE175" s="409">
        <v>8</v>
      </c>
      <c r="AF175" s="409">
        <v>50</v>
      </c>
      <c r="AG175" s="409">
        <v>58</v>
      </c>
      <c r="AH175" s="409">
        <v>116</v>
      </c>
      <c r="AI175" s="409">
        <v>7</v>
      </c>
      <c r="AJ175" s="409">
        <v>49</v>
      </c>
      <c r="AK175" s="409">
        <v>75</v>
      </c>
      <c r="AL175" s="409">
        <v>131</v>
      </c>
      <c r="AM175" s="409">
        <v>4</v>
      </c>
      <c r="AN175" s="409">
        <v>45</v>
      </c>
      <c r="AO175" s="409">
        <v>69</v>
      </c>
      <c r="AP175" s="409">
        <v>118</v>
      </c>
      <c r="AQ175" s="409">
        <v>4</v>
      </c>
      <c r="AR175" s="409">
        <v>43</v>
      </c>
      <c r="AS175" s="409">
        <v>66</v>
      </c>
      <c r="AT175" s="409">
        <v>113</v>
      </c>
    </row>
    <row r="176" spans="1:46" s="457" customFormat="1">
      <c r="A176" s="734" t="s">
        <v>297</v>
      </c>
      <c r="B176" s="407" t="s">
        <v>241</v>
      </c>
      <c r="C176" s="408">
        <v>1</v>
      </c>
      <c r="D176" s="408">
        <v>6</v>
      </c>
      <c r="E176" s="408">
        <v>9</v>
      </c>
      <c r="F176" s="409">
        <f t="shared" si="13"/>
        <v>16</v>
      </c>
      <c r="G176" s="408">
        <v>2</v>
      </c>
      <c r="H176" s="408">
        <v>4</v>
      </c>
      <c r="I176" s="408">
        <v>5</v>
      </c>
      <c r="J176" s="409">
        <f t="shared" si="14"/>
        <v>11</v>
      </c>
      <c r="K176" s="408"/>
      <c r="L176" s="408"/>
      <c r="M176" s="408">
        <v>14</v>
      </c>
      <c r="N176" s="409">
        <f t="shared" si="7"/>
        <v>14</v>
      </c>
      <c r="O176" s="408">
        <v>3</v>
      </c>
      <c r="P176" s="408">
        <v>1</v>
      </c>
      <c r="Q176" s="408">
        <v>8</v>
      </c>
      <c r="R176" s="409">
        <f>SUM(O176:Q176)</f>
        <v>12</v>
      </c>
      <c r="S176" s="408"/>
      <c r="T176" s="408">
        <v>7</v>
      </c>
      <c r="U176" s="408">
        <v>2</v>
      </c>
      <c r="V176" s="409">
        <v>9</v>
      </c>
      <c r="W176" s="408"/>
      <c r="X176" s="408">
        <v>5</v>
      </c>
      <c r="Y176" s="408">
        <v>8</v>
      </c>
      <c r="Z176" s="409">
        <v>13</v>
      </c>
      <c r="AA176" s="408">
        <v>1</v>
      </c>
      <c r="AB176" s="408">
        <v>5</v>
      </c>
      <c r="AC176" s="408">
        <v>5</v>
      </c>
      <c r="AD176" s="409">
        <v>11</v>
      </c>
      <c r="AE176" s="408"/>
      <c r="AF176" s="408">
        <v>5</v>
      </c>
      <c r="AG176" s="408">
        <v>4</v>
      </c>
      <c r="AH176" s="409">
        <v>9</v>
      </c>
      <c r="AI176" s="408"/>
      <c r="AJ176" s="408">
        <v>2</v>
      </c>
      <c r="AK176" s="408">
        <v>6</v>
      </c>
      <c r="AL176" s="409">
        <v>8</v>
      </c>
      <c r="AM176" s="408"/>
      <c r="AN176" s="408">
        <v>3</v>
      </c>
      <c r="AO176" s="408">
        <v>4</v>
      </c>
      <c r="AP176" s="409">
        <v>7</v>
      </c>
      <c r="AQ176" s="408"/>
      <c r="AR176" s="408"/>
      <c r="AS176" s="408">
        <v>5</v>
      </c>
      <c r="AT176" s="409">
        <v>5</v>
      </c>
    </row>
    <row r="177" spans="1:46" s="457" customFormat="1">
      <c r="A177" s="735"/>
      <c r="B177" s="410" t="s">
        <v>282</v>
      </c>
      <c r="C177" s="409">
        <f>C176</f>
        <v>1</v>
      </c>
      <c r="D177" s="409">
        <f>D176</f>
        <v>6</v>
      </c>
      <c r="E177" s="409">
        <f>E176</f>
        <v>9</v>
      </c>
      <c r="F177" s="409">
        <f t="shared" si="13"/>
        <v>16</v>
      </c>
      <c r="G177" s="409">
        <f>G176</f>
        <v>2</v>
      </c>
      <c r="H177" s="409">
        <f>H176</f>
        <v>4</v>
      </c>
      <c r="I177" s="409">
        <f>I176</f>
        <v>5</v>
      </c>
      <c r="J177" s="409">
        <f t="shared" si="14"/>
        <v>11</v>
      </c>
      <c r="K177" s="409">
        <f>K176</f>
        <v>0</v>
      </c>
      <c r="L177" s="409">
        <f>L176</f>
        <v>0</v>
      </c>
      <c r="M177" s="409">
        <f>M176</f>
        <v>14</v>
      </c>
      <c r="N177" s="409">
        <f t="shared" si="7"/>
        <v>14</v>
      </c>
      <c r="O177" s="409">
        <f>O176</f>
        <v>3</v>
      </c>
      <c r="P177" s="409">
        <f>P176</f>
        <v>1</v>
      </c>
      <c r="Q177" s="409">
        <f>Q176</f>
        <v>8</v>
      </c>
      <c r="R177" s="409">
        <f>SUM(O177:Q177)</f>
        <v>12</v>
      </c>
      <c r="S177" s="409">
        <f>S176</f>
        <v>0</v>
      </c>
      <c r="T177" s="409">
        <f>T176</f>
        <v>7</v>
      </c>
      <c r="U177" s="409">
        <f>U176</f>
        <v>2</v>
      </c>
      <c r="V177" s="409">
        <f>V176</f>
        <v>9</v>
      </c>
      <c r="W177" s="409"/>
      <c r="X177" s="409">
        <v>5</v>
      </c>
      <c r="Y177" s="409">
        <v>8</v>
      </c>
      <c r="Z177" s="409">
        <v>13</v>
      </c>
      <c r="AA177" s="409">
        <v>1</v>
      </c>
      <c r="AB177" s="409">
        <v>5</v>
      </c>
      <c r="AC177" s="409">
        <v>5</v>
      </c>
      <c r="AD177" s="409">
        <v>11</v>
      </c>
      <c r="AE177" s="409"/>
      <c r="AF177" s="409">
        <v>5</v>
      </c>
      <c r="AG177" s="409">
        <v>4</v>
      </c>
      <c r="AH177" s="409">
        <v>9</v>
      </c>
      <c r="AI177" s="409"/>
      <c r="AJ177" s="409">
        <v>2</v>
      </c>
      <c r="AK177" s="409">
        <v>6</v>
      </c>
      <c r="AL177" s="409">
        <v>8</v>
      </c>
      <c r="AM177" s="409"/>
      <c r="AN177" s="409">
        <v>3</v>
      </c>
      <c r="AO177" s="409">
        <v>4</v>
      </c>
      <c r="AP177" s="409">
        <v>7</v>
      </c>
      <c r="AQ177" s="409"/>
      <c r="AR177" s="409"/>
      <c r="AS177" s="409">
        <v>5</v>
      </c>
      <c r="AT177" s="409">
        <v>5</v>
      </c>
    </row>
    <row r="178" spans="1:46" s="457" customFormat="1" ht="12.75" customHeight="1">
      <c r="A178" s="734" t="s">
        <v>563</v>
      </c>
      <c r="B178" s="407" t="s">
        <v>381</v>
      </c>
      <c r="C178" s="408"/>
      <c r="D178" s="408">
        <v>8</v>
      </c>
      <c r="E178" s="408">
        <v>3</v>
      </c>
      <c r="F178" s="409">
        <f t="shared" si="13"/>
        <v>11</v>
      </c>
      <c r="G178" s="408"/>
      <c r="H178" s="408">
        <v>5</v>
      </c>
      <c r="I178" s="408">
        <v>3</v>
      </c>
      <c r="J178" s="409">
        <f t="shared" si="14"/>
        <v>8</v>
      </c>
      <c r="K178" s="408">
        <v>1</v>
      </c>
      <c r="L178" s="408">
        <v>9</v>
      </c>
      <c r="M178" s="408">
        <v>3</v>
      </c>
      <c r="N178" s="409">
        <f t="shared" si="7"/>
        <v>13</v>
      </c>
      <c r="O178" s="408"/>
      <c r="P178" s="408">
        <v>8</v>
      </c>
      <c r="Q178" s="408">
        <v>5</v>
      </c>
      <c r="R178" s="409">
        <f>SUM(O178:Q178)</f>
        <v>13</v>
      </c>
      <c r="S178" s="408"/>
      <c r="T178" s="408">
        <v>11</v>
      </c>
      <c r="U178" s="408">
        <v>3</v>
      </c>
      <c r="V178" s="409">
        <f>SUM(S178:U178)</f>
        <v>14</v>
      </c>
      <c r="W178" s="408"/>
      <c r="X178" s="408">
        <v>20</v>
      </c>
      <c r="Y178" s="408">
        <v>2</v>
      </c>
      <c r="Z178" s="409">
        <v>22</v>
      </c>
      <c r="AA178" s="408">
        <v>1</v>
      </c>
      <c r="AB178" s="408">
        <v>30</v>
      </c>
      <c r="AC178" s="408">
        <v>6</v>
      </c>
      <c r="AD178" s="409">
        <v>37</v>
      </c>
      <c r="AE178" s="408">
        <v>1</v>
      </c>
      <c r="AF178" s="408">
        <v>18</v>
      </c>
      <c r="AG178" s="408">
        <v>3</v>
      </c>
      <c r="AH178" s="409">
        <v>22</v>
      </c>
      <c r="AI178" s="408">
        <v>2</v>
      </c>
      <c r="AJ178" s="408">
        <v>13</v>
      </c>
      <c r="AK178" s="408">
        <v>6</v>
      </c>
      <c r="AL178" s="409">
        <v>21</v>
      </c>
      <c r="AM178" s="408"/>
      <c r="AN178" s="408">
        <v>16</v>
      </c>
      <c r="AO178" s="408">
        <v>3</v>
      </c>
      <c r="AP178" s="409">
        <v>19</v>
      </c>
      <c r="AQ178" s="408"/>
      <c r="AR178" s="408">
        <v>8</v>
      </c>
      <c r="AS178" s="408">
        <v>4</v>
      </c>
      <c r="AT178" s="409">
        <v>12</v>
      </c>
    </row>
    <row r="179" spans="1:46" s="457" customFormat="1">
      <c r="A179" s="736"/>
      <c r="B179" s="407" t="s">
        <v>697</v>
      </c>
      <c r="C179" s="408"/>
      <c r="D179" s="408"/>
      <c r="E179" s="408">
        <v>3</v>
      </c>
      <c r="F179" s="409">
        <f t="shared" si="13"/>
        <v>3</v>
      </c>
      <c r="G179" s="408"/>
      <c r="H179" s="408"/>
      <c r="I179" s="408"/>
      <c r="J179" s="409">
        <f t="shared" si="14"/>
        <v>0</v>
      </c>
      <c r="K179" s="408"/>
      <c r="L179" s="408"/>
      <c r="M179" s="408">
        <v>1</v>
      </c>
      <c r="N179" s="409">
        <f t="shared" si="7"/>
        <v>1</v>
      </c>
      <c r="O179" s="408"/>
      <c r="P179" s="408"/>
      <c r="Q179" s="408"/>
      <c r="R179" s="409"/>
      <c r="S179" s="408"/>
      <c r="T179" s="408"/>
      <c r="U179" s="408"/>
      <c r="V179" s="409"/>
      <c r="W179" s="408"/>
      <c r="X179" s="408"/>
      <c r="Y179" s="408"/>
      <c r="Z179" s="409"/>
      <c r="AA179" s="408"/>
      <c r="AB179" s="408"/>
      <c r="AC179" s="408"/>
      <c r="AD179" s="409"/>
      <c r="AE179" s="408"/>
      <c r="AF179" s="408"/>
      <c r="AG179" s="408"/>
      <c r="AH179" s="409"/>
      <c r="AI179" s="408"/>
      <c r="AJ179" s="408"/>
      <c r="AK179" s="408"/>
      <c r="AL179" s="409"/>
      <c r="AM179" s="408"/>
      <c r="AN179" s="408"/>
      <c r="AO179" s="408"/>
      <c r="AP179" s="409"/>
      <c r="AQ179" s="408"/>
      <c r="AR179" s="408"/>
      <c r="AS179" s="408"/>
      <c r="AT179" s="409"/>
    </row>
    <row r="180" spans="1:46" s="457" customFormat="1">
      <c r="A180" s="736"/>
      <c r="B180" s="407" t="s">
        <v>483</v>
      </c>
      <c r="C180" s="408"/>
      <c r="D180" s="408">
        <v>3</v>
      </c>
      <c r="E180" s="408">
        <v>13</v>
      </c>
      <c r="F180" s="409">
        <f t="shared" si="13"/>
        <v>16</v>
      </c>
      <c r="G180" s="408"/>
      <c r="H180" s="408">
        <v>3</v>
      </c>
      <c r="I180" s="408">
        <v>9</v>
      </c>
      <c r="J180" s="409">
        <f t="shared" si="14"/>
        <v>12</v>
      </c>
      <c r="K180" s="408"/>
      <c r="L180" s="408">
        <v>3</v>
      </c>
      <c r="M180" s="408">
        <v>2</v>
      </c>
      <c r="N180" s="409">
        <f t="shared" si="7"/>
        <v>5</v>
      </c>
      <c r="O180" s="408">
        <v>1</v>
      </c>
      <c r="P180" s="408">
        <v>8</v>
      </c>
      <c r="Q180" s="408">
        <v>9</v>
      </c>
      <c r="R180" s="409">
        <f>SUM(O180:Q180)</f>
        <v>18</v>
      </c>
      <c r="S180" s="408">
        <v>1</v>
      </c>
      <c r="T180" s="408">
        <v>3</v>
      </c>
      <c r="U180" s="408">
        <v>4</v>
      </c>
      <c r="V180" s="409">
        <f>SUM(S180:U180)</f>
        <v>8</v>
      </c>
      <c r="W180" s="408"/>
      <c r="X180" s="408"/>
      <c r="Y180" s="408"/>
      <c r="Z180" s="409"/>
      <c r="AA180" s="408"/>
      <c r="AB180" s="408"/>
      <c r="AC180" s="408"/>
      <c r="AD180" s="409"/>
      <c r="AE180" s="408"/>
      <c r="AF180" s="408">
        <v>2</v>
      </c>
      <c r="AG180" s="408">
        <v>2</v>
      </c>
      <c r="AH180" s="409">
        <v>4</v>
      </c>
      <c r="AI180" s="408">
        <v>2</v>
      </c>
      <c r="AJ180" s="408"/>
      <c r="AK180" s="408">
        <v>1</v>
      </c>
      <c r="AL180" s="409">
        <v>3</v>
      </c>
      <c r="AM180" s="521"/>
      <c r="AN180" s="521"/>
      <c r="AO180" s="521"/>
      <c r="AP180" s="521"/>
      <c r="AQ180" s="521"/>
      <c r="AR180" s="521"/>
      <c r="AS180" s="521"/>
      <c r="AT180" s="521"/>
    </row>
    <row r="181" spans="1:46" s="457" customFormat="1">
      <c r="A181" s="736"/>
      <c r="B181" s="407" t="s">
        <v>382</v>
      </c>
      <c r="C181" s="408">
        <v>1</v>
      </c>
      <c r="D181" s="408">
        <v>14</v>
      </c>
      <c r="E181" s="408">
        <v>13</v>
      </c>
      <c r="F181" s="409">
        <f t="shared" si="13"/>
        <v>28</v>
      </c>
      <c r="G181" s="408"/>
      <c r="H181" s="408">
        <v>6</v>
      </c>
      <c r="I181" s="408">
        <v>14</v>
      </c>
      <c r="J181" s="409">
        <f t="shared" si="14"/>
        <v>20</v>
      </c>
      <c r="K181" s="408">
        <v>2</v>
      </c>
      <c r="L181" s="408">
        <v>14</v>
      </c>
      <c r="M181" s="408">
        <v>27</v>
      </c>
      <c r="N181" s="409">
        <f t="shared" si="7"/>
        <v>43</v>
      </c>
      <c r="O181" s="408">
        <v>2</v>
      </c>
      <c r="P181" s="408">
        <v>13</v>
      </c>
      <c r="Q181" s="408">
        <v>36</v>
      </c>
      <c r="R181" s="409">
        <f>SUM(O181:Q181)</f>
        <v>51</v>
      </c>
      <c r="S181" s="408">
        <v>5</v>
      </c>
      <c r="T181" s="408">
        <v>18</v>
      </c>
      <c r="U181" s="408">
        <v>34</v>
      </c>
      <c r="V181" s="409">
        <f>SUM(S181:U181)</f>
        <v>57</v>
      </c>
      <c r="W181" s="408">
        <v>2</v>
      </c>
      <c r="X181" s="408">
        <v>19</v>
      </c>
      <c r="Y181" s="408">
        <v>39</v>
      </c>
      <c r="Z181" s="409">
        <v>60</v>
      </c>
      <c r="AA181" s="408">
        <v>6</v>
      </c>
      <c r="AB181" s="408">
        <v>25</v>
      </c>
      <c r="AC181" s="408">
        <v>41</v>
      </c>
      <c r="AD181" s="409">
        <v>72</v>
      </c>
      <c r="AE181" s="408">
        <v>6</v>
      </c>
      <c r="AF181" s="408">
        <v>28</v>
      </c>
      <c r="AG181" s="408">
        <v>58</v>
      </c>
      <c r="AH181" s="409">
        <v>92</v>
      </c>
      <c r="AI181" s="408">
        <v>4</v>
      </c>
      <c r="AJ181" s="408">
        <v>41</v>
      </c>
      <c r="AK181" s="408">
        <v>40</v>
      </c>
      <c r="AL181" s="409">
        <v>85</v>
      </c>
      <c r="AM181" s="408">
        <v>7</v>
      </c>
      <c r="AN181" s="408">
        <v>32</v>
      </c>
      <c r="AO181" s="408">
        <v>48</v>
      </c>
      <c r="AP181" s="409">
        <v>87</v>
      </c>
      <c r="AQ181" s="408">
        <v>1</v>
      </c>
      <c r="AR181" s="408">
        <v>41</v>
      </c>
      <c r="AS181" s="408">
        <v>52</v>
      </c>
      <c r="AT181" s="409">
        <v>94</v>
      </c>
    </row>
    <row r="182" spans="1:46" s="457" customFormat="1">
      <c r="A182" s="736"/>
      <c r="B182" s="407" t="s">
        <v>383</v>
      </c>
      <c r="C182" s="408"/>
      <c r="D182" s="408"/>
      <c r="E182" s="408"/>
      <c r="F182" s="409">
        <f t="shared" si="13"/>
        <v>0</v>
      </c>
      <c r="G182" s="408"/>
      <c r="H182" s="408"/>
      <c r="I182" s="408"/>
      <c r="J182" s="409">
        <f t="shared" si="14"/>
        <v>0</v>
      </c>
      <c r="K182" s="408"/>
      <c r="L182" s="408">
        <v>1</v>
      </c>
      <c r="M182" s="408">
        <v>6</v>
      </c>
      <c r="N182" s="409">
        <f t="shared" si="7"/>
        <v>7</v>
      </c>
      <c r="O182" s="408"/>
      <c r="P182" s="408">
        <v>1</v>
      </c>
      <c r="Q182" s="408">
        <v>9</v>
      </c>
      <c r="R182" s="409">
        <f>SUM(O182:Q182)</f>
        <v>10</v>
      </c>
      <c r="S182" s="408"/>
      <c r="T182" s="408">
        <v>2</v>
      </c>
      <c r="U182" s="408">
        <v>8</v>
      </c>
      <c r="V182" s="409">
        <f>SUM(S182:U182)</f>
        <v>10</v>
      </c>
      <c r="W182" s="408"/>
      <c r="X182" s="408">
        <v>5</v>
      </c>
      <c r="Y182" s="408">
        <v>2</v>
      </c>
      <c r="Z182" s="409">
        <v>7</v>
      </c>
      <c r="AA182" s="408"/>
      <c r="AB182" s="408">
        <v>1</v>
      </c>
      <c r="AC182" s="408">
        <v>2</v>
      </c>
      <c r="AD182" s="409">
        <v>3</v>
      </c>
      <c r="AE182" s="408"/>
      <c r="AF182" s="408"/>
      <c r="AG182" s="408">
        <v>2</v>
      </c>
      <c r="AH182" s="409">
        <v>2</v>
      </c>
      <c r="AI182" s="408">
        <v>1</v>
      </c>
      <c r="AJ182" s="408">
        <v>2</v>
      </c>
      <c r="AK182" s="408">
        <v>5</v>
      </c>
      <c r="AL182" s="409">
        <v>8</v>
      </c>
      <c r="AM182" s="408"/>
      <c r="AN182" s="408">
        <v>7</v>
      </c>
      <c r="AO182" s="408">
        <v>2</v>
      </c>
      <c r="AP182" s="409">
        <v>9</v>
      </c>
      <c r="AQ182" s="408">
        <v>1</v>
      </c>
      <c r="AR182" s="408">
        <v>12</v>
      </c>
      <c r="AS182" s="408">
        <v>6</v>
      </c>
      <c r="AT182" s="409">
        <v>19</v>
      </c>
    </row>
    <row r="183" spans="1:46" s="457" customFormat="1">
      <c r="A183" s="736" t="s">
        <v>563</v>
      </c>
      <c r="B183" s="407" t="s">
        <v>245</v>
      </c>
      <c r="C183" s="408">
        <v>1</v>
      </c>
      <c r="D183" s="408">
        <v>10</v>
      </c>
      <c r="E183" s="408">
        <v>26</v>
      </c>
      <c r="F183" s="409">
        <f t="shared" si="13"/>
        <v>37</v>
      </c>
      <c r="G183" s="408">
        <v>2</v>
      </c>
      <c r="H183" s="408">
        <v>9</v>
      </c>
      <c r="I183" s="408">
        <v>30</v>
      </c>
      <c r="J183" s="409">
        <f t="shared" si="14"/>
        <v>41</v>
      </c>
      <c r="K183" s="408">
        <v>1</v>
      </c>
      <c r="L183" s="408">
        <v>7</v>
      </c>
      <c r="M183" s="408">
        <v>31</v>
      </c>
      <c r="N183" s="409">
        <f t="shared" si="7"/>
        <v>39</v>
      </c>
      <c r="O183" s="408">
        <v>2</v>
      </c>
      <c r="P183" s="408">
        <v>11</v>
      </c>
      <c r="Q183" s="408">
        <v>25</v>
      </c>
      <c r="R183" s="409">
        <f>SUM(O183:Q183)</f>
        <v>38</v>
      </c>
      <c r="S183" s="408">
        <v>2</v>
      </c>
      <c r="T183" s="408">
        <v>16</v>
      </c>
      <c r="U183" s="408">
        <v>25</v>
      </c>
      <c r="V183" s="409">
        <f>SUM(S183:U183)</f>
        <v>43</v>
      </c>
      <c r="W183" s="408">
        <v>1</v>
      </c>
      <c r="X183" s="408">
        <v>17</v>
      </c>
      <c r="Y183" s="408">
        <v>22</v>
      </c>
      <c r="Z183" s="409">
        <v>40</v>
      </c>
      <c r="AA183" s="408">
        <v>2</v>
      </c>
      <c r="AB183" s="408">
        <v>12</v>
      </c>
      <c r="AC183" s="408">
        <v>29</v>
      </c>
      <c r="AD183" s="409">
        <v>43</v>
      </c>
      <c r="AE183" s="408">
        <v>3</v>
      </c>
      <c r="AF183" s="408">
        <v>19</v>
      </c>
      <c r="AG183" s="408">
        <v>19</v>
      </c>
      <c r="AH183" s="409">
        <v>41</v>
      </c>
      <c r="AI183" s="408"/>
      <c r="AJ183" s="408">
        <v>12</v>
      </c>
      <c r="AK183" s="408">
        <v>27</v>
      </c>
      <c r="AL183" s="409">
        <v>39</v>
      </c>
      <c r="AM183" s="408">
        <v>4</v>
      </c>
      <c r="AN183" s="408">
        <v>12</v>
      </c>
      <c r="AO183" s="408">
        <v>25</v>
      </c>
      <c r="AP183" s="409">
        <v>41</v>
      </c>
      <c r="AQ183" s="408">
        <v>1</v>
      </c>
      <c r="AR183" s="408">
        <v>16</v>
      </c>
      <c r="AS183" s="408">
        <v>21</v>
      </c>
      <c r="AT183" s="409">
        <v>38</v>
      </c>
    </row>
    <row r="184" spans="1:46" s="457" customFormat="1">
      <c r="A184" s="736"/>
      <c r="B184" s="407" t="s">
        <v>235</v>
      </c>
      <c r="C184" s="408"/>
      <c r="D184" s="408"/>
      <c r="E184" s="408">
        <v>9</v>
      </c>
      <c r="F184" s="409">
        <f t="shared" si="13"/>
        <v>9</v>
      </c>
      <c r="G184" s="408">
        <v>2</v>
      </c>
      <c r="H184" s="408"/>
      <c r="I184" s="408">
        <v>11</v>
      </c>
      <c r="J184" s="409">
        <f t="shared" si="14"/>
        <v>13</v>
      </c>
      <c r="K184" s="408">
        <v>1</v>
      </c>
      <c r="L184" s="408"/>
      <c r="M184" s="408">
        <v>9</v>
      </c>
      <c r="N184" s="409">
        <f t="shared" si="7"/>
        <v>10</v>
      </c>
      <c r="O184" s="408"/>
      <c r="P184" s="408"/>
      <c r="Q184" s="408"/>
      <c r="R184" s="409"/>
      <c r="S184" s="408"/>
      <c r="T184" s="408"/>
      <c r="U184" s="408"/>
      <c r="V184" s="409"/>
      <c r="W184" s="408"/>
      <c r="X184" s="408"/>
      <c r="Y184" s="408"/>
      <c r="Z184" s="409"/>
      <c r="AA184" s="408"/>
      <c r="AB184" s="408"/>
      <c r="AC184" s="408"/>
      <c r="AD184" s="409"/>
      <c r="AE184" s="408"/>
      <c r="AF184" s="408"/>
      <c r="AG184" s="408"/>
      <c r="AH184" s="409"/>
      <c r="AI184" s="408"/>
      <c r="AJ184" s="408"/>
      <c r="AK184" s="408"/>
      <c r="AL184" s="409"/>
      <c r="AM184" s="408"/>
      <c r="AN184" s="408"/>
      <c r="AO184" s="408"/>
      <c r="AP184" s="409"/>
      <c r="AQ184" s="408"/>
      <c r="AR184" s="408"/>
      <c r="AS184" s="408"/>
      <c r="AT184" s="409"/>
    </row>
    <row r="185" spans="1:46" s="457" customFormat="1">
      <c r="A185" s="736"/>
      <c r="B185" s="407" t="s">
        <v>246</v>
      </c>
      <c r="C185" s="408"/>
      <c r="D185" s="408"/>
      <c r="E185" s="408"/>
      <c r="F185" s="409">
        <f t="shared" ref="F185:F193" si="16">SUM(C185:E185)</f>
        <v>0</v>
      </c>
      <c r="G185" s="408">
        <v>1</v>
      </c>
      <c r="H185" s="408"/>
      <c r="I185" s="408"/>
      <c r="J185" s="409">
        <f>SUM(G185:I185)</f>
        <v>1</v>
      </c>
      <c r="K185" s="521"/>
      <c r="L185" s="521"/>
      <c r="M185" s="521"/>
      <c r="N185" s="409">
        <f t="shared" si="7"/>
        <v>0</v>
      </c>
      <c r="O185" s="521"/>
      <c r="P185" s="521"/>
      <c r="Q185" s="521"/>
      <c r="R185" s="409">
        <f>SUM(O185:Q185)</f>
        <v>0</v>
      </c>
      <c r="S185" s="521"/>
      <c r="T185" s="521"/>
      <c r="U185" s="521"/>
      <c r="V185" s="519"/>
      <c r="W185" s="521"/>
      <c r="X185" s="521"/>
      <c r="Y185" s="521"/>
      <c r="Z185" s="519"/>
      <c r="AA185" s="521"/>
      <c r="AB185" s="521"/>
      <c r="AC185" s="521"/>
      <c r="AD185" s="519"/>
      <c r="AE185" s="521"/>
      <c r="AF185" s="521"/>
      <c r="AG185" s="521"/>
      <c r="AH185" s="519"/>
      <c r="AI185" s="521"/>
      <c r="AJ185" s="521"/>
      <c r="AK185" s="521"/>
      <c r="AL185" s="519"/>
      <c r="AM185" s="521"/>
      <c r="AN185" s="521"/>
      <c r="AO185" s="521"/>
      <c r="AP185" s="519"/>
      <c r="AQ185" s="408"/>
      <c r="AR185" s="408"/>
      <c r="AS185" s="408">
        <v>1</v>
      </c>
      <c r="AT185" s="409">
        <v>1</v>
      </c>
    </row>
    <row r="186" spans="1:46" s="457" customFormat="1">
      <c r="A186" s="735"/>
      <c r="B186" s="410" t="s">
        <v>282</v>
      </c>
      <c r="C186" s="409">
        <f>SUM(C178:C185)</f>
        <v>2</v>
      </c>
      <c r="D186" s="409">
        <f>SUM(D178:D185)</f>
        <v>35</v>
      </c>
      <c r="E186" s="409">
        <f>SUM(E178:E185)</f>
        <v>67</v>
      </c>
      <c r="F186" s="409">
        <f t="shared" si="16"/>
        <v>104</v>
      </c>
      <c r="G186" s="409">
        <f>SUM(G178:G185)</f>
        <v>5</v>
      </c>
      <c r="H186" s="409">
        <f>SUM(H178:H185)</f>
        <v>23</v>
      </c>
      <c r="I186" s="409">
        <f>SUM(I178:I185)</f>
        <v>67</v>
      </c>
      <c r="J186" s="409">
        <f t="shared" si="14"/>
        <v>95</v>
      </c>
      <c r="K186" s="409">
        <f>SUM(K178:K185)</f>
        <v>5</v>
      </c>
      <c r="L186" s="409">
        <f>SUM(L178:L185)</f>
        <v>34</v>
      </c>
      <c r="M186" s="409">
        <f>SUM(M178:M185)</f>
        <v>79</v>
      </c>
      <c r="N186" s="409">
        <f t="shared" si="7"/>
        <v>118</v>
      </c>
      <c r="O186" s="409">
        <f>SUM(O178:O183)</f>
        <v>5</v>
      </c>
      <c r="P186" s="409">
        <f>SUM(P178:P183)</f>
        <v>41</v>
      </c>
      <c r="Q186" s="409">
        <f>SUM(Q178:Q183)</f>
        <v>84</v>
      </c>
      <c r="R186" s="409">
        <f>SUM(O186:Q186)</f>
        <v>130</v>
      </c>
      <c r="S186" s="409">
        <f>SUM(S178:S183)</f>
        <v>8</v>
      </c>
      <c r="T186" s="409">
        <f>SUM(T178:T183)</f>
        <v>50</v>
      </c>
      <c r="U186" s="409">
        <f>SUM(U178:U183)</f>
        <v>74</v>
      </c>
      <c r="V186" s="409">
        <f>SUM(V178:V183)</f>
        <v>132</v>
      </c>
      <c r="W186" s="409">
        <v>3</v>
      </c>
      <c r="X186" s="409">
        <v>61</v>
      </c>
      <c r="Y186" s="409">
        <v>65</v>
      </c>
      <c r="Z186" s="409">
        <v>129</v>
      </c>
      <c r="AA186" s="409">
        <v>9</v>
      </c>
      <c r="AB186" s="409">
        <v>68</v>
      </c>
      <c r="AC186" s="409">
        <v>78</v>
      </c>
      <c r="AD186" s="409">
        <v>155</v>
      </c>
      <c r="AE186" s="409">
        <v>10</v>
      </c>
      <c r="AF186" s="409">
        <v>67</v>
      </c>
      <c r="AG186" s="409">
        <v>84</v>
      </c>
      <c r="AH186" s="409">
        <v>161</v>
      </c>
      <c r="AI186" s="409">
        <v>9</v>
      </c>
      <c r="AJ186" s="409">
        <v>68</v>
      </c>
      <c r="AK186" s="409">
        <v>79</v>
      </c>
      <c r="AL186" s="409">
        <v>156</v>
      </c>
      <c r="AM186" s="409">
        <v>11</v>
      </c>
      <c r="AN186" s="409">
        <v>67</v>
      </c>
      <c r="AO186" s="409">
        <v>78</v>
      </c>
      <c r="AP186" s="409">
        <v>156</v>
      </c>
      <c r="AQ186" s="409">
        <v>3</v>
      </c>
      <c r="AR186" s="409">
        <v>77</v>
      </c>
      <c r="AS186" s="409">
        <v>84</v>
      </c>
      <c r="AT186" s="409">
        <v>164</v>
      </c>
    </row>
    <row r="187" spans="1:46" s="457" customFormat="1">
      <c r="A187" s="734" t="s">
        <v>529</v>
      </c>
      <c r="B187" s="407" t="s">
        <v>477</v>
      </c>
      <c r="C187" s="408">
        <v>6</v>
      </c>
      <c r="D187" s="408">
        <v>5</v>
      </c>
      <c r="E187" s="408">
        <v>20</v>
      </c>
      <c r="F187" s="409">
        <f t="shared" si="16"/>
        <v>31</v>
      </c>
      <c r="G187" s="408">
        <v>7</v>
      </c>
      <c r="H187" s="408">
        <v>9</v>
      </c>
      <c r="I187" s="408">
        <v>13</v>
      </c>
      <c r="J187" s="409">
        <f t="shared" si="14"/>
        <v>29</v>
      </c>
      <c r="K187" s="408">
        <v>1</v>
      </c>
      <c r="L187" s="408">
        <v>10</v>
      </c>
      <c r="M187" s="408">
        <v>18</v>
      </c>
      <c r="N187" s="409">
        <f t="shared" si="7"/>
        <v>29</v>
      </c>
      <c r="O187" s="408">
        <v>1</v>
      </c>
      <c r="P187" s="408">
        <v>9</v>
      </c>
      <c r="Q187" s="408">
        <v>20</v>
      </c>
      <c r="R187" s="409">
        <f>SUM(O187:Q187)</f>
        <v>30</v>
      </c>
      <c r="S187" s="408">
        <v>6</v>
      </c>
      <c r="T187" s="408">
        <v>11</v>
      </c>
      <c r="U187" s="408">
        <v>37</v>
      </c>
      <c r="V187" s="409">
        <v>54</v>
      </c>
      <c r="W187" s="408">
        <v>2</v>
      </c>
      <c r="X187" s="408">
        <v>9</v>
      </c>
      <c r="Y187" s="408">
        <v>29</v>
      </c>
      <c r="Z187" s="409">
        <v>40</v>
      </c>
      <c r="AA187" s="521"/>
      <c r="AB187" s="521"/>
      <c r="AC187" s="521"/>
      <c r="AD187" s="521"/>
      <c r="AE187" s="521"/>
      <c r="AF187" s="521"/>
      <c r="AG187" s="521"/>
      <c r="AH187" s="521"/>
      <c r="AI187" s="521"/>
      <c r="AJ187" s="521"/>
      <c r="AK187" s="521"/>
      <c r="AL187" s="521"/>
      <c r="AM187" s="521"/>
      <c r="AN187" s="521"/>
      <c r="AO187" s="521"/>
      <c r="AP187" s="521"/>
      <c r="AQ187" s="521"/>
      <c r="AR187" s="521"/>
      <c r="AS187" s="521"/>
      <c r="AT187" s="521"/>
    </row>
    <row r="188" spans="1:46" s="457" customFormat="1">
      <c r="A188" s="736"/>
      <c r="B188" s="407" t="s">
        <v>242</v>
      </c>
      <c r="C188" s="408"/>
      <c r="D188" s="408"/>
      <c r="E188" s="408"/>
      <c r="F188" s="409">
        <f t="shared" si="16"/>
        <v>0</v>
      </c>
      <c r="G188" s="408"/>
      <c r="H188" s="408"/>
      <c r="I188" s="408"/>
      <c r="J188" s="409">
        <f t="shared" si="14"/>
        <v>0</v>
      </c>
      <c r="K188" s="408"/>
      <c r="L188" s="408"/>
      <c r="M188" s="408"/>
      <c r="N188" s="409">
        <f t="shared" si="7"/>
        <v>0</v>
      </c>
      <c r="O188" s="408">
        <v>35</v>
      </c>
      <c r="P188" s="408">
        <v>163</v>
      </c>
      <c r="Q188" s="408">
        <v>143</v>
      </c>
      <c r="R188" s="409">
        <f>SUM(O188:Q188)</f>
        <v>341</v>
      </c>
      <c r="S188" s="408">
        <v>21</v>
      </c>
      <c r="T188" s="408">
        <v>145</v>
      </c>
      <c r="U188" s="408">
        <v>155</v>
      </c>
      <c r="V188" s="409">
        <v>321</v>
      </c>
      <c r="W188" s="408">
        <v>16</v>
      </c>
      <c r="X188" s="408">
        <v>138</v>
      </c>
      <c r="Y188" s="408">
        <v>127</v>
      </c>
      <c r="Z188" s="409">
        <v>281</v>
      </c>
      <c r="AA188" s="408">
        <v>24</v>
      </c>
      <c r="AB188" s="408">
        <v>135</v>
      </c>
      <c r="AC188" s="408">
        <v>169</v>
      </c>
      <c r="AD188" s="409">
        <v>328</v>
      </c>
      <c r="AE188" s="408">
        <v>18</v>
      </c>
      <c r="AF188" s="408">
        <v>122</v>
      </c>
      <c r="AG188" s="408">
        <v>159</v>
      </c>
      <c r="AH188" s="409">
        <v>299</v>
      </c>
      <c r="AI188" s="408">
        <v>19</v>
      </c>
      <c r="AJ188" s="408">
        <v>93</v>
      </c>
      <c r="AK188" s="408">
        <v>134</v>
      </c>
      <c r="AL188" s="409">
        <v>246</v>
      </c>
      <c r="AM188" s="408">
        <v>15</v>
      </c>
      <c r="AN188" s="408">
        <v>94</v>
      </c>
      <c r="AO188" s="408">
        <v>136</v>
      </c>
      <c r="AP188" s="409">
        <v>245</v>
      </c>
      <c r="AQ188" s="408">
        <v>33</v>
      </c>
      <c r="AR188" s="408">
        <v>85</v>
      </c>
      <c r="AS188" s="408">
        <v>157</v>
      </c>
      <c r="AT188" s="409">
        <v>275</v>
      </c>
    </row>
    <row r="189" spans="1:46" s="457" customFormat="1">
      <c r="A189" s="736"/>
      <c r="B189" s="407" t="s">
        <v>698</v>
      </c>
      <c r="C189" s="408">
        <v>31</v>
      </c>
      <c r="D189" s="408">
        <v>171</v>
      </c>
      <c r="E189" s="408">
        <v>154</v>
      </c>
      <c r="F189" s="409">
        <f t="shared" si="16"/>
        <v>356</v>
      </c>
      <c r="G189" s="408">
        <v>31</v>
      </c>
      <c r="H189" s="408">
        <v>164</v>
      </c>
      <c r="I189" s="408">
        <v>110</v>
      </c>
      <c r="J189" s="409">
        <f t="shared" si="14"/>
        <v>305</v>
      </c>
      <c r="K189" s="408">
        <v>37</v>
      </c>
      <c r="L189" s="408">
        <v>163</v>
      </c>
      <c r="M189" s="408">
        <v>145</v>
      </c>
      <c r="N189" s="409">
        <f t="shared" si="7"/>
        <v>345</v>
      </c>
      <c r="O189" s="408"/>
      <c r="P189" s="408"/>
      <c r="Q189" s="408"/>
      <c r="R189" s="409"/>
      <c r="S189" s="408"/>
      <c r="T189" s="408"/>
      <c r="U189" s="408"/>
      <c r="V189" s="409"/>
      <c r="W189" s="408"/>
      <c r="X189" s="408"/>
      <c r="Y189" s="408"/>
      <c r="Z189" s="409"/>
      <c r="AA189" s="408"/>
      <c r="AB189" s="408"/>
      <c r="AC189" s="408"/>
      <c r="AD189" s="409"/>
      <c r="AE189" s="408"/>
      <c r="AF189" s="408"/>
      <c r="AG189" s="408"/>
      <c r="AH189" s="409"/>
      <c r="AI189" s="408"/>
      <c r="AJ189" s="408"/>
      <c r="AK189" s="408"/>
      <c r="AL189" s="409"/>
      <c r="AM189" s="408"/>
      <c r="AN189" s="408"/>
      <c r="AO189" s="408"/>
      <c r="AP189" s="409"/>
      <c r="AQ189" s="408"/>
      <c r="AR189" s="408"/>
      <c r="AS189" s="408"/>
      <c r="AT189" s="409"/>
    </row>
    <row r="190" spans="1:46" s="457" customFormat="1">
      <c r="A190" s="736"/>
      <c r="B190" s="407" t="s">
        <v>699</v>
      </c>
      <c r="C190" s="408">
        <v>25</v>
      </c>
      <c r="D190" s="408">
        <v>100</v>
      </c>
      <c r="E190" s="408">
        <v>92</v>
      </c>
      <c r="F190" s="409">
        <f t="shared" si="16"/>
        <v>217</v>
      </c>
      <c r="G190" s="408">
        <v>45</v>
      </c>
      <c r="H190" s="408">
        <v>156</v>
      </c>
      <c r="I190" s="408">
        <v>141</v>
      </c>
      <c r="J190" s="409">
        <f t="shared" si="14"/>
        <v>342</v>
      </c>
      <c r="K190" s="408">
        <v>47</v>
      </c>
      <c r="L190" s="408">
        <v>148</v>
      </c>
      <c r="M190" s="408">
        <v>146</v>
      </c>
      <c r="N190" s="409">
        <f t="shared" si="7"/>
        <v>341</v>
      </c>
      <c r="O190" s="408"/>
      <c r="P190" s="408"/>
      <c r="Q190" s="408"/>
      <c r="R190" s="409"/>
      <c r="S190" s="408"/>
      <c r="T190" s="408"/>
      <c r="U190" s="408"/>
      <c r="V190" s="409"/>
      <c r="W190" s="408"/>
      <c r="X190" s="408"/>
      <c r="Y190" s="408"/>
      <c r="Z190" s="409"/>
      <c r="AA190" s="408"/>
      <c r="AB190" s="408"/>
      <c r="AC190" s="408"/>
      <c r="AD190" s="409"/>
      <c r="AE190" s="408"/>
      <c r="AF190" s="408"/>
      <c r="AG190" s="408"/>
      <c r="AH190" s="409"/>
      <c r="AI190" s="408"/>
      <c r="AJ190" s="408"/>
      <c r="AK190" s="408"/>
      <c r="AL190" s="409"/>
      <c r="AM190" s="408"/>
      <c r="AN190" s="408"/>
      <c r="AO190" s="408"/>
      <c r="AP190" s="409"/>
      <c r="AQ190" s="408"/>
      <c r="AR190" s="408"/>
      <c r="AS190" s="408"/>
      <c r="AT190" s="409"/>
    </row>
    <row r="191" spans="1:46" s="457" customFormat="1">
      <c r="A191" s="736"/>
      <c r="B191" s="407" t="s">
        <v>700</v>
      </c>
      <c r="C191" s="408">
        <v>26</v>
      </c>
      <c r="D191" s="408">
        <v>68</v>
      </c>
      <c r="E191" s="408">
        <v>103</v>
      </c>
      <c r="F191" s="409">
        <f t="shared" si="16"/>
        <v>197</v>
      </c>
      <c r="G191" s="408">
        <v>53</v>
      </c>
      <c r="H191" s="408">
        <v>94</v>
      </c>
      <c r="I191" s="408">
        <v>84</v>
      </c>
      <c r="J191" s="409">
        <f t="shared" si="14"/>
        <v>231</v>
      </c>
      <c r="K191" s="408">
        <v>31</v>
      </c>
      <c r="L191" s="408">
        <v>81</v>
      </c>
      <c r="M191" s="408">
        <v>66</v>
      </c>
      <c r="N191" s="409">
        <f t="shared" si="7"/>
        <v>178</v>
      </c>
      <c r="O191" s="408"/>
      <c r="P191" s="408"/>
      <c r="Q191" s="408"/>
      <c r="R191" s="409"/>
      <c r="S191" s="408"/>
      <c r="T191" s="408"/>
      <c r="U191" s="408"/>
      <c r="V191" s="409"/>
      <c r="W191" s="408"/>
      <c r="X191" s="408"/>
      <c r="Y191" s="408"/>
      <c r="Z191" s="409"/>
      <c r="AA191" s="408"/>
      <c r="AB191" s="408"/>
      <c r="AC191" s="408"/>
      <c r="AD191" s="409"/>
      <c r="AE191" s="408"/>
      <c r="AF191" s="408"/>
      <c r="AG191" s="408"/>
      <c r="AH191" s="409"/>
      <c r="AI191" s="408"/>
      <c r="AJ191" s="408"/>
      <c r="AK191" s="408"/>
      <c r="AL191" s="409"/>
      <c r="AM191" s="408"/>
      <c r="AN191" s="408"/>
      <c r="AO191" s="408"/>
      <c r="AP191" s="409"/>
      <c r="AQ191" s="408"/>
      <c r="AR191" s="408"/>
      <c r="AS191" s="408"/>
      <c r="AT191" s="409"/>
    </row>
    <row r="192" spans="1:46" s="457" customFormat="1">
      <c r="A192" s="736"/>
      <c r="B192" s="407" t="s">
        <v>243</v>
      </c>
      <c r="C192" s="408"/>
      <c r="D192" s="408"/>
      <c r="E192" s="408"/>
      <c r="F192" s="409">
        <f t="shared" si="16"/>
        <v>0</v>
      </c>
      <c r="G192" s="408"/>
      <c r="H192" s="408"/>
      <c r="I192" s="408"/>
      <c r="J192" s="409">
        <f t="shared" si="14"/>
        <v>0</v>
      </c>
      <c r="K192" s="408"/>
      <c r="L192" s="408"/>
      <c r="M192" s="408">
        <v>1</v>
      </c>
      <c r="N192" s="409">
        <f t="shared" si="7"/>
        <v>1</v>
      </c>
      <c r="O192" s="408">
        <v>34</v>
      </c>
      <c r="P192" s="408">
        <v>152</v>
      </c>
      <c r="Q192" s="408">
        <v>141</v>
      </c>
      <c r="R192" s="409">
        <f>SUM(O192:Q192)</f>
        <v>327</v>
      </c>
      <c r="S192" s="408">
        <v>30</v>
      </c>
      <c r="T192" s="408">
        <v>179</v>
      </c>
      <c r="U192" s="408">
        <v>128</v>
      </c>
      <c r="V192" s="409">
        <v>337</v>
      </c>
      <c r="W192" s="408">
        <v>31</v>
      </c>
      <c r="X192" s="408">
        <v>174</v>
      </c>
      <c r="Y192" s="408">
        <v>124</v>
      </c>
      <c r="Z192" s="409">
        <v>329</v>
      </c>
      <c r="AA192" s="408">
        <v>26</v>
      </c>
      <c r="AB192" s="408">
        <v>173</v>
      </c>
      <c r="AC192" s="408">
        <v>111</v>
      </c>
      <c r="AD192" s="409">
        <v>310</v>
      </c>
      <c r="AE192" s="408">
        <v>20</v>
      </c>
      <c r="AF192" s="408">
        <v>164</v>
      </c>
      <c r="AG192" s="408">
        <v>125</v>
      </c>
      <c r="AH192" s="409">
        <v>309</v>
      </c>
      <c r="AI192" s="408">
        <v>14</v>
      </c>
      <c r="AJ192" s="408">
        <v>118</v>
      </c>
      <c r="AK192" s="408">
        <v>132</v>
      </c>
      <c r="AL192" s="409">
        <v>264</v>
      </c>
      <c r="AM192" s="408">
        <v>18</v>
      </c>
      <c r="AN192" s="408">
        <v>116</v>
      </c>
      <c r="AO192" s="408">
        <v>117</v>
      </c>
      <c r="AP192" s="409">
        <v>251</v>
      </c>
      <c r="AQ192" s="408">
        <v>18</v>
      </c>
      <c r="AR192" s="408">
        <v>157</v>
      </c>
      <c r="AS192" s="408">
        <v>119</v>
      </c>
      <c r="AT192" s="409">
        <v>294</v>
      </c>
    </row>
    <row r="193" spans="1:46" s="457" customFormat="1">
      <c r="A193" s="736"/>
      <c r="B193" s="407" t="s">
        <v>557</v>
      </c>
      <c r="C193" s="408"/>
      <c r="D193" s="408"/>
      <c r="E193" s="408"/>
      <c r="F193" s="409">
        <f t="shared" si="16"/>
        <v>0</v>
      </c>
      <c r="G193" s="408"/>
      <c r="H193" s="408"/>
      <c r="I193" s="408"/>
      <c r="J193" s="409">
        <f t="shared" si="14"/>
        <v>0</v>
      </c>
      <c r="K193" s="408"/>
      <c r="L193" s="408"/>
      <c r="M193" s="408"/>
      <c r="N193" s="409">
        <f t="shared" si="7"/>
        <v>0</v>
      </c>
      <c r="O193" s="408">
        <v>37</v>
      </c>
      <c r="P193" s="408">
        <v>71</v>
      </c>
      <c r="Q193" s="408">
        <v>94</v>
      </c>
      <c r="R193" s="409">
        <f>SUM(O193:Q193)</f>
        <v>202</v>
      </c>
      <c r="S193" s="408">
        <v>63</v>
      </c>
      <c r="T193" s="408">
        <v>112</v>
      </c>
      <c r="U193" s="408">
        <v>91</v>
      </c>
      <c r="V193" s="409">
        <v>266</v>
      </c>
      <c r="W193" s="408">
        <v>48</v>
      </c>
      <c r="X193" s="408">
        <v>100</v>
      </c>
      <c r="Y193" s="408">
        <v>84</v>
      </c>
      <c r="Z193" s="409">
        <v>232</v>
      </c>
      <c r="AA193" s="408">
        <v>74</v>
      </c>
      <c r="AB193" s="408">
        <v>127</v>
      </c>
      <c r="AC193" s="408">
        <v>78</v>
      </c>
      <c r="AD193" s="409">
        <v>279</v>
      </c>
      <c r="AE193" s="408">
        <v>53</v>
      </c>
      <c r="AF193" s="408">
        <v>110</v>
      </c>
      <c r="AG193" s="408">
        <v>80</v>
      </c>
      <c r="AH193" s="409">
        <v>243</v>
      </c>
      <c r="AI193" s="408">
        <v>33</v>
      </c>
      <c r="AJ193" s="408">
        <v>98</v>
      </c>
      <c r="AK193" s="408">
        <v>89</v>
      </c>
      <c r="AL193" s="409">
        <v>220</v>
      </c>
      <c r="AM193" s="521"/>
      <c r="AN193" s="521"/>
      <c r="AO193" s="521"/>
      <c r="AP193" s="521"/>
      <c r="AQ193" s="521"/>
      <c r="AR193" s="521"/>
      <c r="AS193" s="521"/>
      <c r="AT193" s="521"/>
    </row>
    <row r="194" spans="1:46" s="457" customFormat="1">
      <c r="A194" s="736"/>
      <c r="B194" s="407" t="s">
        <v>244</v>
      </c>
      <c r="C194" s="521"/>
      <c r="D194" s="521"/>
      <c r="E194" s="521"/>
      <c r="F194" s="521"/>
      <c r="G194" s="521"/>
      <c r="H194" s="521"/>
      <c r="I194" s="521"/>
      <c r="J194" s="521"/>
      <c r="K194" s="521"/>
      <c r="L194" s="521"/>
      <c r="M194" s="521"/>
      <c r="N194" s="521"/>
      <c r="O194" s="521"/>
      <c r="P194" s="521"/>
      <c r="Q194" s="521"/>
      <c r="R194" s="409">
        <f>SUM(O194:Q194)</f>
        <v>0</v>
      </c>
      <c r="S194" s="521"/>
      <c r="T194" s="521"/>
      <c r="U194" s="521"/>
      <c r="V194" s="519"/>
      <c r="W194" s="521"/>
      <c r="X194" s="521"/>
      <c r="Y194" s="521"/>
      <c r="Z194" s="519"/>
      <c r="AA194" s="521"/>
      <c r="AB194" s="521"/>
      <c r="AC194" s="521"/>
      <c r="AD194" s="519"/>
      <c r="AE194" s="521"/>
      <c r="AF194" s="521"/>
      <c r="AG194" s="521"/>
      <c r="AH194" s="519"/>
      <c r="AI194" s="521"/>
      <c r="AJ194" s="521"/>
      <c r="AK194" s="521"/>
      <c r="AL194" s="519"/>
      <c r="AM194" s="521"/>
      <c r="AN194" s="521"/>
      <c r="AO194" s="521"/>
      <c r="AP194" s="519"/>
      <c r="AQ194" s="521"/>
      <c r="AR194" s="521"/>
      <c r="AS194" s="521"/>
      <c r="AT194" s="519"/>
    </row>
    <row r="195" spans="1:46" s="457" customFormat="1">
      <c r="A195" s="736"/>
      <c r="B195" s="407" t="s">
        <v>226</v>
      </c>
      <c r="C195" s="521"/>
      <c r="D195" s="521"/>
      <c r="E195" s="521"/>
      <c r="F195" s="521"/>
      <c r="G195" s="521"/>
      <c r="H195" s="521"/>
      <c r="I195" s="521"/>
      <c r="J195" s="521"/>
      <c r="K195" s="521"/>
      <c r="L195" s="521"/>
      <c r="M195" s="521"/>
      <c r="N195" s="521"/>
      <c r="O195" s="521"/>
      <c r="P195" s="521"/>
      <c r="Q195" s="521"/>
      <c r="R195" s="409">
        <f>SUM(O195:Q195)</f>
        <v>0</v>
      </c>
      <c r="S195" s="521"/>
      <c r="T195" s="521"/>
      <c r="U195" s="521"/>
      <c r="V195" s="521"/>
      <c r="W195" s="521"/>
      <c r="X195" s="521"/>
      <c r="Y195" s="521"/>
      <c r="Z195" s="521"/>
      <c r="AA195" s="408">
        <v>1</v>
      </c>
      <c r="AB195" s="408">
        <v>12</v>
      </c>
      <c r="AC195" s="408">
        <v>16</v>
      </c>
      <c r="AD195" s="409">
        <v>29</v>
      </c>
      <c r="AE195" s="408"/>
      <c r="AF195" s="408">
        <v>5</v>
      </c>
      <c r="AG195" s="408">
        <v>14</v>
      </c>
      <c r="AH195" s="409">
        <v>19</v>
      </c>
      <c r="AI195" s="408">
        <v>2</v>
      </c>
      <c r="AJ195" s="408">
        <v>3</v>
      </c>
      <c r="AK195" s="408">
        <v>8</v>
      </c>
      <c r="AL195" s="409">
        <v>13</v>
      </c>
      <c r="AM195" s="408"/>
      <c r="AN195" s="408">
        <v>5</v>
      </c>
      <c r="AO195" s="408">
        <v>7</v>
      </c>
      <c r="AP195" s="409">
        <v>12</v>
      </c>
      <c r="AQ195" s="408">
        <v>2</v>
      </c>
      <c r="AR195" s="408">
        <v>2</v>
      </c>
      <c r="AS195" s="408">
        <v>24</v>
      </c>
      <c r="AT195" s="409">
        <v>28</v>
      </c>
    </row>
    <row r="196" spans="1:46" s="457" customFormat="1">
      <c r="A196" s="735"/>
      <c r="B196" s="410" t="s">
        <v>282</v>
      </c>
      <c r="C196" s="409">
        <f>SUM(C187:C193)</f>
        <v>88</v>
      </c>
      <c r="D196" s="409">
        <f>SUM(D187:D193)</f>
        <v>344</v>
      </c>
      <c r="E196" s="409">
        <f>SUM(E187:E193)</f>
        <v>369</v>
      </c>
      <c r="F196" s="409">
        <f>SUM(C196:E196)</f>
        <v>801</v>
      </c>
      <c r="G196" s="409">
        <f>SUM(G187:G193)</f>
        <v>136</v>
      </c>
      <c r="H196" s="409">
        <f>SUM(H187:H193)</f>
        <v>423</v>
      </c>
      <c r="I196" s="409">
        <f>SUM(I187:I193)</f>
        <v>348</v>
      </c>
      <c r="J196" s="409">
        <f t="shared" si="14"/>
        <v>907</v>
      </c>
      <c r="K196" s="409">
        <f>SUM(K187:K193)</f>
        <v>116</v>
      </c>
      <c r="L196" s="409">
        <f>SUM(L187:L193)</f>
        <v>402</v>
      </c>
      <c r="M196" s="409">
        <f>SUM(M187:M193)</f>
        <v>376</v>
      </c>
      <c r="N196" s="409">
        <f t="shared" si="7"/>
        <v>894</v>
      </c>
      <c r="O196" s="409">
        <f>SUM(O187:O193)</f>
        <v>107</v>
      </c>
      <c r="P196" s="409">
        <f>SUM(P187:P193)</f>
        <v>395</v>
      </c>
      <c r="Q196" s="409">
        <f>SUM(Q187:Q193)</f>
        <v>398</v>
      </c>
      <c r="R196" s="409">
        <f>SUM(O196:Q196)</f>
        <v>900</v>
      </c>
      <c r="S196" s="409">
        <f>SUM(S187:S193)</f>
        <v>120</v>
      </c>
      <c r="T196" s="409">
        <f>SUM(T187:T193)</f>
        <v>447</v>
      </c>
      <c r="U196" s="409">
        <f>SUM(U187:U193)</f>
        <v>411</v>
      </c>
      <c r="V196" s="409">
        <f>SUM(V187:V193)</f>
        <v>978</v>
      </c>
      <c r="W196" s="409">
        <v>97</v>
      </c>
      <c r="X196" s="409">
        <v>421</v>
      </c>
      <c r="Y196" s="409">
        <v>364</v>
      </c>
      <c r="Z196" s="409">
        <v>882</v>
      </c>
      <c r="AA196" s="409">
        <v>125</v>
      </c>
      <c r="AB196" s="409">
        <v>447</v>
      </c>
      <c r="AC196" s="409">
        <v>374</v>
      </c>
      <c r="AD196" s="409">
        <v>946</v>
      </c>
      <c r="AE196" s="409">
        <v>91</v>
      </c>
      <c r="AF196" s="409">
        <v>401</v>
      </c>
      <c r="AG196" s="409">
        <v>378</v>
      </c>
      <c r="AH196" s="409">
        <v>870</v>
      </c>
      <c r="AI196" s="409">
        <v>68</v>
      </c>
      <c r="AJ196" s="409">
        <v>312</v>
      </c>
      <c r="AK196" s="409">
        <v>363</v>
      </c>
      <c r="AL196" s="409">
        <v>743</v>
      </c>
      <c r="AM196" s="409">
        <v>33</v>
      </c>
      <c r="AN196" s="409">
        <v>215</v>
      </c>
      <c r="AO196" s="409">
        <v>260</v>
      </c>
      <c r="AP196" s="409">
        <v>508</v>
      </c>
      <c r="AQ196" s="409">
        <v>53</v>
      </c>
      <c r="AR196" s="409">
        <v>244</v>
      </c>
      <c r="AS196" s="409">
        <v>300</v>
      </c>
      <c r="AT196" s="409">
        <v>597</v>
      </c>
    </row>
    <row r="197" spans="1:46" s="457" customFormat="1">
      <c r="A197" s="734" t="s">
        <v>707</v>
      </c>
      <c r="B197" s="407" t="s">
        <v>213</v>
      </c>
      <c r="C197" s="408"/>
      <c r="D197" s="408">
        <v>49</v>
      </c>
      <c r="E197" s="408">
        <v>49</v>
      </c>
      <c r="F197" s="409">
        <f>SUM(C197:E197)</f>
        <v>98</v>
      </c>
      <c r="G197" s="408">
        <v>2</v>
      </c>
      <c r="H197" s="408">
        <v>38</v>
      </c>
      <c r="I197" s="408">
        <v>41</v>
      </c>
      <c r="J197" s="409">
        <f>SUM(G197:I197)</f>
        <v>81</v>
      </c>
      <c r="K197" s="408">
        <v>4</v>
      </c>
      <c r="L197" s="408">
        <v>30</v>
      </c>
      <c r="M197" s="408">
        <v>36</v>
      </c>
      <c r="N197" s="409">
        <f>SUM(K197:M197)</f>
        <v>70</v>
      </c>
      <c r="O197" s="521"/>
      <c r="P197" s="521"/>
      <c r="Q197" s="521"/>
      <c r="R197" s="521"/>
      <c r="S197" s="521"/>
      <c r="T197" s="521"/>
      <c r="U197" s="521"/>
      <c r="V197" s="521"/>
      <c r="W197" s="521"/>
      <c r="X197" s="521"/>
      <c r="Y197" s="521"/>
      <c r="Z197" s="521"/>
      <c r="AA197" s="521"/>
      <c r="AB197" s="521"/>
      <c r="AC197" s="521"/>
      <c r="AD197" s="521"/>
      <c r="AE197" s="521"/>
      <c r="AF197" s="521"/>
      <c r="AG197" s="521"/>
      <c r="AH197" s="521"/>
      <c r="AI197" s="521"/>
      <c r="AJ197" s="521"/>
      <c r="AK197" s="521"/>
      <c r="AL197" s="521"/>
      <c r="AM197" s="521"/>
      <c r="AN197" s="521"/>
      <c r="AO197" s="521"/>
      <c r="AP197" s="521"/>
      <c r="AQ197" s="521"/>
      <c r="AR197" s="521"/>
      <c r="AS197" s="521"/>
      <c r="AT197" s="521"/>
    </row>
    <row r="198" spans="1:46" s="457" customFormat="1">
      <c r="A198" s="736"/>
      <c r="B198" s="407" t="s">
        <v>745</v>
      </c>
      <c r="C198" s="408">
        <v>1</v>
      </c>
      <c r="D198" s="408"/>
      <c r="E198" s="408">
        <v>3</v>
      </c>
      <c r="F198" s="409">
        <f>SUM(C198:E198)</f>
        <v>4</v>
      </c>
      <c r="G198" s="408"/>
      <c r="H198" s="408"/>
      <c r="I198" s="408"/>
      <c r="J198" s="409"/>
      <c r="K198" s="408"/>
      <c r="L198" s="408"/>
      <c r="M198" s="408"/>
      <c r="N198" s="409"/>
      <c r="O198" s="521"/>
      <c r="P198" s="521"/>
      <c r="Q198" s="521"/>
      <c r="R198" s="521"/>
      <c r="S198" s="521"/>
      <c r="T198" s="521"/>
      <c r="U198" s="521"/>
      <c r="V198" s="521"/>
      <c r="W198" s="521"/>
      <c r="X198" s="521"/>
      <c r="Y198" s="521"/>
      <c r="Z198" s="521"/>
      <c r="AA198" s="521"/>
      <c r="AB198" s="521"/>
      <c r="AC198" s="521"/>
      <c r="AD198" s="521"/>
      <c r="AE198" s="521"/>
      <c r="AF198" s="521"/>
      <c r="AG198" s="521"/>
      <c r="AH198" s="521"/>
      <c r="AI198" s="521"/>
      <c r="AJ198" s="521"/>
      <c r="AK198" s="521"/>
      <c r="AL198" s="521"/>
      <c r="AM198" s="521"/>
      <c r="AN198" s="521"/>
      <c r="AO198" s="521"/>
      <c r="AP198" s="521"/>
      <c r="AQ198" s="521"/>
      <c r="AR198" s="521"/>
      <c r="AS198" s="521"/>
      <c r="AT198" s="521"/>
    </row>
    <row r="199" spans="1:46" s="457" customFormat="1">
      <c r="A199" s="735"/>
      <c r="B199" s="410" t="s">
        <v>282</v>
      </c>
      <c r="C199" s="409">
        <f>SUM(C197:C198)</f>
        <v>1</v>
      </c>
      <c r="D199" s="409">
        <f>SUM(D197:D198)</f>
        <v>49</v>
      </c>
      <c r="E199" s="409">
        <f>SUM(E197:E198)</f>
        <v>52</v>
      </c>
      <c r="F199" s="409">
        <f>SUM(C199:E199)</f>
        <v>102</v>
      </c>
      <c r="G199" s="409">
        <f>G197</f>
        <v>2</v>
      </c>
      <c r="H199" s="409">
        <f>H197</f>
        <v>38</v>
      </c>
      <c r="I199" s="409">
        <f>I197</f>
        <v>41</v>
      </c>
      <c r="J199" s="409">
        <f>SUM(G199:I199)</f>
        <v>81</v>
      </c>
      <c r="K199" s="409">
        <f>K197</f>
        <v>4</v>
      </c>
      <c r="L199" s="409">
        <f>L197</f>
        <v>30</v>
      </c>
      <c r="M199" s="409">
        <f>M197</f>
        <v>36</v>
      </c>
      <c r="N199" s="409">
        <f>SUM(K199:M199)</f>
        <v>70</v>
      </c>
      <c r="O199" s="409">
        <f>O197</f>
        <v>0</v>
      </c>
      <c r="P199" s="409">
        <f>P197</f>
        <v>0</v>
      </c>
      <c r="Q199" s="409">
        <f>Q197</f>
        <v>0</v>
      </c>
      <c r="R199" s="409">
        <f>SUM(O199:Q199)</f>
        <v>0</v>
      </c>
      <c r="S199" s="409">
        <f>S197</f>
        <v>0</v>
      </c>
      <c r="T199" s="409">
        <f>T197</f>
        <v>0</v>
      </c>
      <c r="U199" s="409">
        <f>U197</f>
        <v>0</v>
      </c>
      <c r="V199" s="409">
        <f>V197</f>
        <v>0</v>
      </c>
      <c r="W199" s="409"/>
      <c r="X199" s="409">
        <v>5</v>
      </c>
      <c r="Y199" s="409">
        <v>8</v>
      </c>
      <c r="Z199" s="409">
        <v>13</v>
      </c>
      <c r="AA199" s="409">
        <v>1</v>
      </c>
      <c r="AB199" s="409">
        <v>5</v>
      </c>
      <c r="AC199" s="409">
        <v>5</v>
      </c>
      <c r="AD199" s="409">
        <v>11</v>
      </c>
      <c r="AE199" s="409"/>
      <c r="AF199" s="409">
        <v>5</v>
      </c>
      <c r="AG199" s="409">
        <v>4</v>
      </c>
      <c r="AH199" s="409">
        <v>9</v>
      </c>
      <c r="AI199" s="409"/>
      <c r="AJ199" s="409">
        <v>2</v>
      </c>
      <c r="AK199" s="409">
        <v>6</v>
      </c>
      <c r="AL199" s="409">
        <v>8</v>
      </c>
      <c r="AM199" s="409"/>
      <c r="AN199" s="409">
        <v>3</v>
      </c>
      <c r="AO199" s="409">
        <v>4</v>
      </c>
      <c r="AP199" s="409">
        <v>7</v>
      </c>
      <c r="AQ199" s="409"/>
      <c r="AR199" s="409"/>
      <c r="AS199" s="409">
        <v>5</v>
      </c>
      <c r="AT199" s="409">
        <v>5</v>
      </c>
    </row>
    <row r="200" spans="1:46" s="457" customFormat="1">
      <c r="A200" s="734" t="s">
        <v>589</v>
      </c>
      <c r="B200" s="407" t="s">
        <v>746</v>
      </c>
      <c r="C200" s="408">
        <v>6</v>
      </c>
      <c r="D200" s="408">
        <v>6</v>
      </c>
      <c r="E200" s="408">
        <v>13</v>
      </c>
      <c r="F200" s="409">
        <f>SUM(C200:E200)</f>
        <v>25</v>
      </c>
      <c r="G200" s="521"/>
      <c r="H200" s="521"/>
      <c r="I200" s="521"/>
      <c r="J200" s="521"/>
      <c r="K200" s="521"/>
      <c r="L200" s="521"/>
      <c r="M200" s="521"/>
      <c r="N200" s="521"/>
      <c r="O200" s="521"/>
      <c r="P200" s="521"/>
      <c r="Q200" s="521"/>
      <c r="R200" s="521"/>
      <c r="S200" s="521"/>
      <c r="T200" s="521"/>
      <c r="U200" s="521"/>
      <c r="V200" s="409"/>
      <c r="W200" s="408">
        <v>11</v>
      </c>
      <c r="X200" s="408">
        <v>50</v>
      </c>
      <c r="Y200" s="408">
        <v>47</v>
      </c>
      <c r="Z200" s="409">
        <v>108</v>
      </c>
      <c r="AA200" s="408">
        <v>4</v>
      </c>
      <c r="AB200" s="408">
        <v>42</v>
      </c>
      <c r="AC200" s="408">
        <v>29</v>
      </c>
      <c r="AD200" s="409">
        <v>75</v>
      </c>
      <c r="AE200" s="408">
        <v>9</v>
      </c>
      <c r="AF200" s="408">
        <v>47</v>
      </c>
      <c r="AG200" s="408">
        <v>35</v>
      </c>
      <c r="AH200" s="409">
        <v>91</v>
      </c>
      <c r="AI200" s="408">
        <v>10</v>
      </c>
      <c r="AJ200" s="408">
        <v>28</v>
      </c>
      <c r="AK200" s="408">
        <v>51</v>
      </c>
      <c r="AL200" s="409">
        <v>89</v>
      </c>
      <c r="AM200" s="408">
        <v>7</v>
      </c>
      <c r="AN200" s="408">
        <v>44</v>
      </c>
      <c r="AO200" s="408">
        <v>44</v>
      </c>
      <c r="AP200" s="409">
        <v>95</v>
      </c>
      <c r="AQ200" s="408">
        <v>9</v>
      </c>
      <c r="AR200" s="408">
        <v>49</v>
      </c>
      <c r="AS200" s="408">
        <v>45</v>
      </c>
      <c r="AT200" s="409">
        <v>103</v>
      </c>
    </row>
    <row r="201" spans="1:46" s="457" customFormat="1" ht="12.75" customHeight="1">
      <c r="A201" s="736"/>
      <c r="B201" s="407" t="s">
        <v>247</v>
      </c>
      <c r="C201" s="521"/>
      <c r="D201" s="521"/>
      <c r="E201" s="521"/>
      <c r="F201" s="521"/>
      <c r="G201" s="521"/>
      <c r="H201" s="521"/>
      <c r="I201" s="521"/>
      <c r="J201" s="521"/>
      <c r="K201" s="521"/>
      <c r="L201" s="521"/>
      <c r="M201" s="521"/>
      <c r="N201" s="521"/>
      <c r="O201" s="521"/>
      <c r="P201" s="521"/>
      <c r="Q201" s="521"/>
      <c r="R201" s="521"/>
      <c r="S201" s="521"/>
      <c r="T201" s="521"/>
      <c r="U201" s="521"/>
      <c r="V201" s="409"/>
      <c r="W201" s="408">
        <v>11</v>
      </c>
      <c r="X201" s="408">
        <v>50</v>
      </c>
      <c r="Y201" s="408">
        <v>47</v>
      </c>
      <c r="Z201" s="409">
        <v>108</v>
      </c>
      <c r="AA201" s="408">
        <v>4</v>
      </c>
      <c r="AB201" s="408">
        <v>42</v>
      </c>
      <c r="AC201" s="408">
        <v>29</v>
      </c>
      <c r="AD201" s="409">
        <v>75</v>
      </c>
      <c r="AE201" s="408">
        <v>9</v>
      </c>
      <c r="AF201" s="408">
        <v>47</v>
      </c>
      <c r="AG201" s="408">
        <v>35</v>
      </c>
      <c r="AH201" s="409">
        <v>91</v>
      </c>
      <c r="AI201" s="408">
        <v>10</v>
      </c>
      <c r="AJ201" s="408">
        <v>28</v>
      </c>
      <c r="AK201" s="408">
        <v>51</v>
      </c>
      <c r="AL201" s="409">
        <v>89</v>
      </c>
      <c r="AM201" s="408">
        <v>7</v>
      </c>
      <c r="AN201" s="408">
        <v>44</v>
      </c>
      <c r="AO201" s="408">
        <v>44</v>
      </c>
      <c r="AP201" s="409">
        <v>95</v>
      </c>
      <c r="AQ201" s="408">
        <v>9</v>
      </c>
      <c r="AR201" s="408">
        <v>49</v>
      </c>
      <c r="AS201" s="408">
        <v>45</v>
      </c>
      <c r="AT201" s="409">
        <v>103</v>
      </c>
    </row>
    <row r="202" spans="1:46" s="457" customFormat="1">
      <c r="A202" s="736"/>
      <c r="B202" s="407" t="s">
        <v>594</v>
      </c>
      <c r="C202" s="408">
        <v>5</v>
      </c>
      <c r="D202" s="408">
        <v>43</v>
      </c>
      <c r="E202" s="408">
        <v>28</v>
      </c>
      <c r="F202" s="409">
        <f t="shared" ref="F202:F209" si="17">SUM(C202:E202)</f>
        <v>76</v>
      </c>
      <c r="G202" s="408">
        <v>8</v>
      </c>
      <c r="H202" s="408">
        <v>35</v>
      </c>
      <c r="I202" s="408">
        <v>38</v>
      </c>
      <c r="J202" s="409">
        <f t="shared" ref="J202:J229" si="18">SUM(G202:I202)</f>
        <v>81</v>
      </c>
      <c r="K202" s="408">
        <v>5</v>
      </c>
      <c r="L202" s="408">
        <v>39</v>
      </c>
      <c r="M202" s="408">
        <v>37</v>
      </c>
      <c r="N202" s="409">
        <f t="shared" ref="N202:N229" si="19">SUM(K202:M202)</f>
        <v>81</v>
      </c>
      <c r="O202" s="408">
        <v>7</v>
      </c>
      <c r="P202" s="408">
        <v>24</v>
      </c>
      <c r="Q202" s="408">
        <v>37</v>
      </c>
      <c r="R202" s="409">
        <f t="shared" ref="R202:R211" si="20">SUM(O202:Q202)</f>
        <v>68</v>
      </c>
      <c r="S202" s="408">
        <v>3</v>
      </c>
      <c r="T202" s="408">
        <v>21</v>
      </c>
      <c r="U202" s="408">
        <v>20</v>
      </c>
      <c r="V202" s="409">
        <v>44</v>
      </c>
      <c r="W202" s="521"/>
      <c r="X202" s="521"/>
      <c r="Y202" s="521"/>
      <c r="Z202" s="521"/>
      <c r="AA202" s="521"/>
      <c r="AB202" s="521"/>
      <c r="AC202" s="521"/>
      <c r="AD202" s="521"/>
      <c r="AE202" s="521"/>
      <c r="AF202" s="521"/>
      <c r="AG202" s="521"/>
      <c r="AH202" s="521"/>
      <c r="AI202" s="521"/>
      <c r="AJ202" s="521"/>
      <c r="AK202" s="521"/>
      <c r="AL202" s="521"/>
      <c r="AM202" s="521"/>
      <c r="AN202" s="521"/>
      <c r="AO202" s="521"/>
      <c r="AP202" s="521"/>
      <c r="AQ202" s="521"/>
      <c r="AR202" s="521"/>
      <c r="AS202" s="521"/>
      <c r="AT202" s="521"/>
    </row>
    <row r="203" spans="1:46" s="457" customFormat="1">
      <c r="A203" s="736"/>
      <c r="B203" s="407" t="s">
        <v>747</v>
      </c>
      <c r="C203" s="408">
        <v>3</v>
      </c>
      <c r="D203" s="408">
        <v>8</v>
      </c>
      <c r="E203" s="408">
        <v>9</v>
      </c>
      <c r="F203" s="409">
        <f t="shared" si="17"/>
        <v>20</v>
      </c>
      <c r="G203" s="408"/>
      <c r="H203" s="408"/>
      <c r="I203" s="408"/>
      <c r="J203" s="409"/>
      <c r="K203" s="408"/>
      <c r="L203" s="408"/>
      <c r="M203" s="408"/>
      <c r="N203" s="409"/>
      <c r="O203" s="408"/>
      <c r="P203" s="408"/>
      <c r="Q203" s="408"/>
      <c r="R203" s="409"/>
      <c r="S203" s="408"/>
      <c r="T203" s="408"/>
      <c r="U203" s="408"/>
      <c r="V203" s="409"/>
      <c r="W203" s="521"/>
      <c r="X203" s="521"/>
      <c r="Y203" s="521"/>
      <c r="Z203" s="521"/>
      <c r="AA203" s="521"/>
      <c r="AB203" s="521"/>
      <c r="AC203" s="521"/>
      <c r="AD203" s="521"/>
      <c r="AE203" s="521"/>
      <c r="AF203" s="521"/>
      <c r="AG203" s="521"/>
      <c r="AH203" s="521"/>
      <c r="AI203" s="521"/>
      <c r="AJ203" s="521"/>
      <c r="AK203" s="521"/>
      <c r="AL203" s="521"/>
      <c r="AM203" s="521"/>
      <c r="AN203" s="521"/>
      <c r="AO203" s="521"/>
      <c r="AP203" s="521"/>
      <c r="AQ203" s="521"/>
      <c r="AR203" s="521"/>
      <c r="AS203" s="521"/>
      <c r="AT203" s="521"/>
    </row>
    <row r="204" spans="1:46" s="457" customFormat="1">
      <c r="A204" s="736"/>
      <c r="B204" s="407" t="s">
        <v>595</v>
      </c>
      <c r="C204" s="408"/>
      <c r="D204" s="408">
        <v>7</v>
      </c>
      <c r="E204" s="408">
        <v>5</v>
      </c>
      <c r="F204" s="409">
        <f t="shared" si="17"/>
        <v>12</v>
      </c>
      <c r="G204" s="408">
        <v>3</v>
      </c>
      <c r="H204" s="408">
        <v>10</v>
      </c>
      <c r="I204" s="408">
        <v>19</v>
      </c>
      <c r="J204" s="409">
        <f t="shared" si="18"/>
        <v>32</v>
      </c>
      <c r="K204" s="408">
        <v>6</v>
      </c>
      <c r="L204" s="408">
        <v>21</v>
      </c>
      <c r="M204" s="408">
        <v>29</v>
      </c>
      <c r="N204" s="409">
        <f t="shared" si="19"/>
        <v>56</v>
      </c>
      <c r="O204" s="408">
        <v>7</v>
      </c>
      <c r="P204" s="408">
        <v>27</v>
      </c>
      <c r="Q204" s="408">
        <v>17</v>
      </c>
      <c r="R204" s="409">
        <f t="shared" si="20"/>
        <v>51</v>
      </c>
      <c r="S204" s="408">
        <v>1</v>
      </c>
      <c r="T204" s="408">
        <v>20</v>
      </c>
      <c r="U204" s="408">
        <v>15</v>
      </c>
      <c r="V204" s="409">
        <v>36</v>
      </c>
      <c r="W204" s="521"/>
      <c r="X204" s="521"/>
      <c r="Y204" s="521"/>
      <c r="Z204" s="521"/>
      <c r="AA204" s="521"/>
      <c r="AB204" s="521"/>
      <c r="AC204" s="521"/>
      <c r="AD204" s="521"/>
      <c r="AE204" s="521"/>
      <c r="AF204" s="521"/>
      <c r="AG204" s="521"/>
      <c r="AH204" s="521"/>
      <c r="AI204" s="521"/>
      <c r="AJ204" s="521"/>
      <c r="AK204" s="521"/>
      <c r="AL204" s="521"/>
      <c r="AM204" s="521"/>
      <c r="AN204" s="521"/>
      <c r="AO204" s="521"/>
      <c r="AP204" s="521"/>
      <c r="AQ204" s="521"/>
      <c r="AR204" s="521"/>
      <c r="AS204" s="521"/>
      <c r="AT204" s="521"/>
    </row>
    <row r="205" spans="1:46" s="457" customFormat="1">
      <c r="A205" s="735"/>
      <c r="B205" s="410" t="s">
        <v>282</v>
      </c>
      <c r="C205" s="409">
        <f>SUM(C200:C204)</f>
        <v>14</v>
      </c>
      <c r="D205" s="409">
        <f>SUM(D200:D204)</f>
        <v>64</v>
      </c>
      <c r="E205" s="409">
        <f>SUM(E200:E204)</f>
        <v>55</v>
      </c>
      <c r="F205" s="409">
        <f t="shared" si="17"/>
        <v>133</v>
      </c>
      <c r="G205" s="409">
        <f>SUM(G201:G204)</f>
        <v>11</v>
      </c>
      <c r="H205" s="409">
        <f>SUM(H201:H204)</f>
        <v>45</v>
      </c>
      <c r="I205" s="409">
        <f>SUM(I201:I204)</f>
        <v>57</v>
      </c>
      <c r="J205" s="409">
        <f t="shared" si="18"/>
        <v>113</v>
      </c>
      <c r="K205" s="409">
        <f>SUM(K201:K204)</f>
        <v>11</v>
      </c>
      <c r="L205" s="409">
        <f>SUM(L201:L204)</f>
        <v>60</v>
      </c>
      <c r="M205" s="409">
        <f>SUM(M201:M204)</f>
        <v>66</v>
      </c>
      <c r="N205" s="409">
        <f t="shared" si="19"/>
        <v>137</v>
      </c>
      <c r="O205" s="409">
        <f>SUM(O201:O204)</f>
        <v>14</v>
      </c>
      <c r="P205" s="409">
        <f>SUM(P201:P204)</f>
        <v>51</v>
      </c>
      <c r="Q205" s="409">
        <f>SUM(Q201:Q204)</f>
        <v>54</v>
      </c>
      <c r="R205" s="409">
        <f t="shared" si="20"/>
        <v>119</v>
      </c>
      <c r="S205" s="409">
        <f>SUM(S201:S204)</f>
        <v>4</v>
      </c>
      <c r="T205" s="409">
        <f>SUM(T201:T204)</f>
        <v>41</v>
      </c>
      <c r="U205" s="409">
        <f>SUM(U201:U204)</f>
        <v>35</v>
      </c>
      <c r="V205" s="409">
        <f>SUM(V201:V204)</f>
        <v>80</v>
      </c>
      <c r="W205" s="409">
        <v>11</v>
      </c>
      <c r="X205" s="409">
        <v>50</v>
      </c>
      <c r="Y205" s="409">
        <v>47</v>
      </c>
      <c r="Z205" s="409">
        <v>108</v>
      </c>
      <c r="AA205" s="409">
        <v>4</v>
      </c>
      <c r="AB205" s="409">
        <v>42</v>
      </c>
      <c r="AC205" s="409">
        <v>29</v>
      </c>
      <c r="AD205" s="409">
        <v>75</v>
      </c>
      <c r="AE205" s="409">
        <v>9</v>
      </c>
      <c r="AF205" s="409">
        <v>47</v>
      </c>
      <c r="AG205" s="409">
        <v>35</v>
      </c>
      <c r="AH205" s="409">
        <v>91</v>
      </c>
      <c r="AI205" s="409">
        <v>10</v>
      </c>
      <c r="AJ205" s="409">
        <v>28</v>
      </c>
      <c r="AK205" s="409">
        <v>51</v>
      </c>
      <c r="AL205" s="409">
        <v>89</v>
      </c>
      <c r="AM205" s="409">
        <v>7</v>
      </c>
      <c r="AN205" s="409">
        <v>44</v>
      </c>
      <c r="AO205" s="409">
        <v>44</v>
      </c>
      <c r="AP205" s="409">
        <v>95</v>
      </c>
      <c r="AQ205" s="409">
        <v>9</v>
      </c>
      <c r="AR205" s="409">
        <v>49</v>
      </c>
      <c r="AS205" s="409">
        <v>45</v>
      </c>
      <c r="AT205" s="409">
        <v>103</v>
      </c>
    </row>
    <row r="206" spans="1:46" s="457" customFormat="1">
      <c r="A206" s="734" t="s">
        <v>298</v>
      </c>
      <c r="B206" s="407" t="s">
        <v>248</v>
      </c>
      <c r="C206" s="408">
        <v>11</v>
      </c>
      <c r="D206" s="408">
        <v>56</v>
      </c>
      <c r="E206" s="408">
        <v>178</v>
      </c>
      <c r="F206" s="409">
        <f t="shared" si="17"/>
        <v>245</v>
      </c>
      <c r="G206" s="408">
        <v>7</v>
      </c>
      <c r="H206" s="408">
        <v>45</v>
      </c>
      <c r="I206" s="408">
        <v>145</v>
      </c>
      <c r="J206" s="409">
        <f t="shared" si="18"/>
        <v>197</v>
      </c>
      <c r="K206" s="408">
        <v>14</v>
      </c>
      <c r="L206" s="408">
        <v>33</v>
      </c>
      <c r="M206" s="408">
        <v>146</v>
      </c>
      <c r="N206" s="409">
        <f t="shared" si="19"/>
        <v>193</v>
      </c>
      <c r="O206" s="408">
        <v>15</v>
      </c>
      <c r="P206" s="408">
        <v>31</v>
      </c>
      <c r="Q206" s="408">
        <v>118</v>
      </c>
      <c r="R206" s="409">
        <f t="shared" si="20"/>
        <v>164</v>
      </c>
      <c r="S206" s="408">
        <v>9</v>
      </c>
      <c r="T206" s="408">
        <v>39</v>
      </c>
      <c r="U206" s="408">
        <v>119</v>
      </c>
      <c r="V206" s="409">
        <v>167</v>
      </c>
      <c r="W206" s="408">
        <v>10</v>
      </c>
      <c r="X206" s="408">
        <v>53</v>
      </c>
      <c r="Y206" s="408">
        <v>117</v>
      </c>
      <c r="Z206" s="409">
        <v>180</v>
      </c>
      <c r="AA206" s="408">
        <v>16</v>
      </c>
      <c r="AB206" s="408">
        <v>69</v>
      </c>
      <c r="AC206" s="408">
        <v>141</v>
      </c>
      <c r="AD206" s="409">
        <v>226</v>
      </c>
      <c r="AE206" s="408">
        <v>10</v>
      </c>
      <c r="AF206" s="408">
        <v>43</v>
      </c>
      <c r="AG206" s="408">
        <v>130</v>
      </c>
      <c r="AH206" s="409">
        <v>183</v>
      </c>
      <c r="AI206" s="408">
        <v>8</v>
      </c>
      <c r="AJ206" s="408">
        <v>52</v>
      </c>
      <c r="AK206" s="408">
        <v>130</v>
      </c>
      <c r="AL206" s="409">
        <v>190</v>
      </c>
      <c r="AM206" s="408">
        <v>7</v>
      </c>
      <c r="AN206" s="408">
        <v>39</v>
      </c>
      <c r="AO206" s="408">
        <v>117</v>
      </c>
      <c r="AP206" s="409">
        <v>163</v>
      </c>
      <c r="AQ206" s="408">
        <v>6</v>
      </c>
      <c r="AR206" s="408">
        <v>58</v>
      </c>
      <c r="AS206" s="408">
        <v>149</v>
      </c>
      <c r="AT206" s="409">
        <v>213</v>
      </c>
    </row>
    <row r="207" spans="1:46" s="457" customFormat="1">
      <c r="A207" s="736"/>
      <c r="B207" s="407" t="s">
        <v>723</v>
      </c>
      <c r="C207" s="408"/>
      <c r="D207" s="408">
        <v>2</v>
      </c>
      <c r="E207" s="408">
        <v>6</v>
      </c>
      <c r="F207" s="409">
        <f t="shared" si="17"/>
        <v>8</v>
      </c>
      <c r="G207" s="408"/>
      <c r="H207" s="408"/>
      <c r="I207" s="408">
        <v>2</v>
      </c>
      <c r="J207" s="409">
        <f t="shared" si="18"/>
        <v>2</v>
      </c>
      <c r="K207" s="521"/>
      <c r="L207" s="521"/>
      <c r="M207" s="521"/>
      <c r="N207" s="521"/>
      <c r="O207" s="521"/>
      <c r="P207" s="521"/>
      <c r="Q207" s="521"/>
      <c r="R207" s="521"/>
      <c r="S207" s="521"/>
      <c r="T207" s="521"/>
      <c r="U207" s="521"/>
      <c r="V207" s="521"/>
      <c r="W207" s="521"/>
      <c r="X207" s="521"/>
      <c r="Y207" s="521"/>
      <c r="Z207" s="521"/>
      <c r="AA207" s="521"/>
      <c r="AB207" s="521"/>
      <c r="AC207" s="521"/>
      <c r="AD207" s="521"/>
      <c r="AE207" s="521"/>
      <c r="AF207" s="521"/>
      <c r="AG207" s="521"/>
      <c r="AH207" s="521"/>
      <c r="AI207" s="521"/>
      <c r="AJ207" s="521"/>
      <c r="AK207" s="521"/>
      <c r="AL207" s="521"/>
      <c r="AM207" s="521"/>
      <c r="AN207" s="521"/>
      <c r="AO207" s="521"/>
      <c r="AP207" s="521"/>
      <c r="AQ207" s="521"/>
      <c r="AR207" s="521"/>
      <c r="AS207" s="521"/>
      <c r="AT207" s="521"/>
    </row>
    <row r="208" spans="1:46" s="457" customFormat="1">
      <c r="A208" s="736"/>
      <c r="B208" s="407" t="s">
        <v>596</v>
      </c>
      <c r="C208" s="408"/>
      <c r="D208" s="408">
        <v>5</v>
      </c>
      <c r="E208" s="408">
        <v>20</v>
      </c>
      <c r="F208" s="409">
        <f t="shared" si="17"/>
        <v>25</v>
      </c>
      <c r="G208" s="408">
        <v>1</v>
      </c>
      <c r="H208" s="408">
        <v>3</v>
      </c>
      <c r="I208" s="408">
        <v>15</v>
      </c>
      <c r="J208" s="409">
        <f t="shared" si="18"/>
        <v>19</v>
      </c>
      <c r="K208" s="408"/>
      <c r="L208" s="408"/>
      <c r="M208" s="408">
        <v>14</v>
      </c>
      <c r="N208" s="409">
        <f t="shared" si="19"/>
        <v>14</v>
      </c>
      <c r="O208" s="408"/>
      <c r="P208" s="408">
        <v>1</v>
      </c>
      <c r="Q208" s="408">
        <v>6</v>
      </c>
      <c r="R208" s="409">
        <f t="shared" si="20"/>
        <v>7</v>
      </c>
      <c r="S208" s="408"/>
      <c r="T208" s="408"/>
      <c r="U208" s="408">
        <v>5</v>
      </c>
      <c r="V208" s="409">
        <v>5</v>
      </c>
      <c r="W208" s="521"/>
      <c r="X208" s="521"/>
      <c r="Y208" s="521"/>
      <c r="Z208" s="521"/>
      <c r="AA208" s="521"/>
      <c r="AB208" s="521"/>
      <c r="AC208" s="521"/>
      <c r="AD208" s="521"/>
      <c r="AE208" s="521"/>
      <c r="AF208" s="521"/>
      <c r="AG208" s="521"/>
      <c r="AH208" s="521"/>
      <c r="AI208" s="521"/>
      <c r="AJ208" s="521"/>
      <c r="AK208" s="521"/>
      <c r="AL208" s="521"/>
      <c r="AM208" s="521"/>
      <c r="AN208" s="521"/>
      <c r="AO208" s="521"/>
      <c r="AP208" s="521"/>
      <c r="AQ208" s="521"/>
      <c r="AR208" s="521"/>
      <c r="AS208" s="521"/>
      <c r="AT208" s="521"/>
    </row>
    <row r="209" spans="1:46" s="457" customFormat="1">
      <c r="A209" s="736"/>
      <c r="B209" s="407" t="s">
        <v>463</v>
      </c>
      <c r="C209" s="408">
        <v>1</v>
      </c>
      <c r="D209" s="408">
        <v>4</v>
      </c>
      <c r="E209" s="408">
        <v>7</v>
      </c>
      <c r="F209" s="409">
        <f t="shared" si="17"/>
        <v>12</v>
      </c>
      <c r="G209" s="408"/>
      <c r="H209" s="408"/>
      <c r="I209" s="408">
        <v>6</v>
      </c>
      <c r="J209" s="409">
        <f t="shared" si="18"/>
        <v>6</v>
      </c>
      <c r="K209" s="408">
        <v>1</v>
      </c>
      <c r="L209" s="408">
        <v>1</v>
      </c>
      <c r="M209" s="408">
        <v>4</v>
      </c>
      <c r="N209" s="409">
        <f t="shared" si="19"/>
        <v>6</v>
      </c>
      <c r="O209" s="408">
        <v>1</v>
      </c>
      <c r="P209" s="408"/>
      <c r="Q209" s="408">
        <v>2</v>
      </c>
      <c r="R209" s="409">
        <f t="shared" si="20"/>
        <v>3</v>
      </c>
      <c r="S209" s="408"/>
      <c r="T209" s="408">
        <v>3</v>
      </c>
      <c r="U209" s="408">
        <v>1</v>
      </c>
      <c r="V209" s="409">
        <v>4</v>
      </c>
      <c r="W209" s="408"/>
      <c r="X209" s="408">
        <v>1</v>
      </c>
      <c r="Y209" s="408">
        <v>1</v>
      </c>
      <c r="Z209" s="409">
        <v>2</v>
      </c>
      <c r="AA209" s="408"/>
      <c r="AB209" s="408">
        <v>2</v>
      </c>
      <c r="AC209" s="408">
        <v>6</v>
      </c>
      <c r="AD209" s="409">
        <v>8</v>
      </c>
      <c r="AE209" s="408">
        <v>1</v>
      </c>
      <c r="AF209" s="408">
        <v>1</v>
      </c>
      <c r="AG209" s="408">
        <v>8</v>
      </c>
      <c r="AH209" s="409">
        <v>10</v>
      </c>
      <c r="AI209" s="408"/>
      <c r="AJ209" s="408">
        <v>1</v>
      </c>
      <c r="AK209" s="408">
        <v>5</v>
      </c>
      <c r="AL209" s="409">
        <v>6</v>
      </c>
      <c r="AM209" s="408">
        <v>1</v>
      </c>
      <c r="AN209" s="408"/>
      <c r="AO209" s="408">
        <v>2</v>
      </c>
      <c r="AP209" s="409">
        <v>3</v>
      </c>
      <c r="AQ209" s="521"/>
      <c r="AR209" s="521"/>
      <c r="AS209" s="521"/>
      <c r="AT209" s="521"/>
    </row>
    <row r="210" spans="1:46" s="457" customFormat="1">
      <c r="A210" s="736"/>
      <c r="B210" s="407" t="s">
        <v>558</v>
      </c>
      <c r="C210" s="521"/>
      <c r="D210" s="521"/>
      <c r="E210" s="521"/>
      <c r="F210" s="521"/>
      <c r="G210" s="521"/>
      <c r="H210" s="521"/>
      <c r="I210" s="521"/>
      <c r="J210" s="521"/>
      <c r="K210" s="521"/>
      <c r="L210" s="521"/>
      <c r="M210" s="521"/>
      <c r="N210" s="521"/>
      <c r="O210" s="521"/>
      <c r="P210" s="521"/>
      <c r="Q210" s="521"/>
      <c r="R210" s="409">
        <f t="shared" si="20"/>
        <v>0</v>
      </c>
      <c r="S210" s="521"/>
      <c r="T210" s="521"/>
      <c r="U210" s="521"/>
      <c r="V210" s="519"/>
      <c r="W210" s="521"/>
      <c r="X210" s="521"/>
      <c r="Y210" s="521"/>
      <c r="Z210" s="519"/>
      <c r="AA210" s="521"/>
      <c r="AB210" s="521"/>
      <c r="AC210" s="521"/>
      <c r="AD210" s="519"/>
      <c r="AE210" s="521"/>
      <c r="AF210" s="521"/>
      <c r="AG210" s="521"/>
      <c r="AH210" s="519"/>
      <c r="AI210" s="521"/>
      <c r="AJ210" s="521"/>
      <c r="AK210" s="521"/>
      <c r="AL210" s="519"/>
      <c r="AM210" s="521"/>
      <c r="AN210" s="521"/>
      <c r="AO210" s="521"/>
      <c r="AP210" s="519"/>
      <c r="AQ210" s="408"/>
      <c r="AR210" s="408">
        <v>1</v>
      </c>
      <c r="AS210" s="408">
        <v>7</v>
      </c>
      <c r="AT210" s="409">
        <v>8</v>
      </c>
    </row>
    <row r="211" spans="1:46" s="457" customFormat="1">
      <c r="A211" s="735"/>
      <c r="B211" s="410" t="s">
        <v>282</v>
      </c>
      <c r="C211" s="409">
        <f>SUM(C206:C209)</f>
        <v>12</v>
      </c>
      <c r="D211" s="409">
        <f>SUM(D206:D209)</f>
        <v>67</v>
      </c>
      <c r="E211" s="409">
        <f>SUM(E206:E209)</f>
        <v>211</v>
      </c>
      <c r="F211" s="409">
        <f t="shared" ref="F211:F229" si="21">SUM(C211:E211)</f>
        <v>290</v>
      </c>
      <c r="G211" s="409">
        <f>SUM(G206:G209)</f>
        <v>8</v>
      </c>
      <c r="H211" s="409">
        <f>SUM(H206:H209)</f>
        <v>48</v>
      </c>
      <c r="I211" s="409">
        <f>SUM(I206:I209)</f>
        <v>168</v>
      </c>
      <c r="J211" s="409">
        <f t="shared" si="18"/>
        <v>224</v>
      </c>
      <c r="K211" s="409">
        <f>SUM(K206:K209)</f>
        <v>15</v>
      </c>
      <c r="L211" s="409">
        <f>SUM(L206:L209)</f>
        <v>34</v>
      </c>
      <c r="M211" s="409">
        <f>SUM(M206:M209)</f>
        <v>164</v>
      </c>
      <c r="N211" s="409">
        <f t="shared" si="19"/>
        <v>213</v>
      </c>
      <c r="O211" s="409">
        <f>SUM(O206:O209)</f>
        <v>16</v>
      </c>
      <c r="P211" s="409">
        <f>SUM(P206:P209)</f>
        <v>32</v>
      </c>
      <c r="Q211" s="409">
        <f>SUM(Q206:Q209)</f>
        <v>126</v>
      </c>
      <c r="R211" s="409">
        <f t="shared" si="20"/>
        <v>174</v>
      </c>
      <c r="S211" s="409">
        <f>SUM(S206:S209)</f>
        <v>9</v>
      </c>
      <c r="T211" s="409" t="s">
        <v>597</v>
      </c>
      <c r="U211" s="409">
        <f>SUM(U206:U209)</f>
        <v>125</v>
      </c>
      <c r="V211" s="409">
        <f>SUM(V206:V209)</f>
        <v>176</v>
      </c>
      <c r="W211" s="409">
        <v>10</v>
      </c>
      <c r="X211" s="409">
        <v>54</v>
      </c>
      <c r="Y211" s="409">
        <v>118</v>
      </c>
      <c r="Z211" s="409">
        <v>182</v>
      </c>
      <c r="AA211" s="409">
        <v>16</v>
      </c>
      <c r="AB211" s="409">
        <v>71</v>
      </c>
      <c r="AC211" s="409">
        <v>147</v>
      </c>
      <c r="AD211" s="409">
        <v>234</v>
      </c>
      <c r="AE211" s="409">
        <v>11</v>
      </c>
      <c r="AF211" s="409">
        <v>44</v>
      </c>
      <c r="AG211" s="409">
        <v>138</v>
      </c>
      <c r="AH211" s="409">
        <v>193</v>
      </c>
      <c r="AI211" s="409">
        <v>8</v>
      </c>
      <c r="AJ211" s="409">
        <v>53</v>
      </c>
      <c r="AK211" s="409">
        <v>135</v>
      </c>
      <c r="AL211" s="409">
        <v>196</v>
      </c>
      <c r="AM211" s="409">
        <v>8</v>
      </c>
      <c r="AN211" s="409">
        <v>39</v>
      </c>
      <c r="AO211" s="409">
        <v>119</v>
      </c>
      <c r="AP211" s="409">
        <v>166</v>
      </c>
      <c r="AQ211" s="409">
        <v>6</v>
      </c>
      <c r="AR211" s="409">
        <v>59</v>
      </c>
      <c r="AS211" s="409">
        <v>156</v>
      </c>
      <c r="AT211" s="409">
        <v>221</v>
      </c>
    </row>
    <row r="212" spans="1:46" s="457" customFormat="1">
      <c r="A212" s="734" t="s">
        <v>299</v>
      </c>
      <c r="B212" s="407" t="s">
        <v>121</v>
      </c>
      <c r="C212" s="408">
        <v>4</v>
      </c>
      <c r="D212" s="408">
        <v>21</v>
      </c>
      <c r="E212" s="408">
        <v>49</v>
      </c>
      <c r="F212" s="409">
        <f t="shared" si="21"/>
        <v>74</v>
      </c>
      <c r="G212" s="408">
        <v>2</v>
      </c>
      <c r="H212" s="408">
        <v>19</v>
      </c>
      <c r="I212" s="408">
        <v>40</v>
      </c>
      <c r="J212" s="409">
        <f t="shared" si="18"/>
        <v>61</v>
      </c>
      <c r="K212" s="408">
        <v>8</v>
      </c>
      <c r="L212" s="408">
        <v>29</v>
      </c>
      <c r="M212" s="408">
        <v>50</v>
      </c>
      <c r="N212" s="409">
        <f t="shared" si="19"/>
        <v>87</v>
      </c>
      <c r="O212" s="408">
        <v>8</v>
      </c>
      <c r="P212" s="408">
        <v>21</v>
      </c>
      <c r="Q212" s="408">
        <v>48</v>
      </c>
      <c r="R212" s="409">
        <f t="shared" ref="R212:R227" si="22">SUM(O212:Q212)</f>
        <v>77</v>
      </c>
      <c r="S212" s="408">
        <v>6</v>
      </c>
      <c r="T212" s="408">
        <v>21</v>
      </c>
      <c r="U212" s="408">
        <v>36</v>
      </c>
      <c r="V212" s="409">
        <v>63</v>
      </c>
      <c r="W212" s="408">
        <v>3</v>
      </c>
      <c r="X212" s="408">
        <v>15</v>
      </c>
      <c r="Y212" s="408">
        <v>47</v>
      </c>
      <c r="Z212" s="409">
        <v>65</v>
      </c>
      <c r="AA212" s="408">
        <v>2</v>
      </c>
      <c r="AB212" s="408">
        <v>14</v>
      </c>
      <c r="AC212" s="408">
        <v>21</v>
      </c>
      <c r="AD212" s="409">
        <v>37</v>
      </c>
      <c r="AE212" s="408">
        <v>4</v>
      </c>
      <c r="AF212" s="408">
        <v>15</v>
      </c>
      <c r="AG212" s="408">
        <v>30</v>
      </c>
      <c r="AH212" s="409">
        <v>49</v>
      </c>
      <c r="AI212" s="408">
        <v>3</v>
      </c>
      <c r="AJ212" s="408">
        <v>23</v>
      </c>
      <c r="AK212" s="408">
        <v>37</v>
      </c>
      <c r="AL212" s="409">
        <v>63</v>
      </c>
      <c r="AM212" s="408">
        <v>1</v>
      </c>
      <c r="AN212" s="408">
        <v>8</v>
      </c>
      <c r="AO212" s="408">
        <v>35</v>
      </c>
      <c r="AP212" s="409">
        <v>44</v>
      </c>
      <c r="AQ212" s="408">
        <v>1</v>
      </c>
      <c r="AR212" s="408">
        <v>6</v>
      </c>
      <c r="AS212" s="408">
        <v>33</v>
      </c>
      <c r="AT212" s="409">
        <v>40</v>
      </c>
    </row>
    <row r="213" spans="1:46" s="457" customFormat="1">
      <c r="A213" s="736"/>
      <c r="B213" s="407" t="s">
        <v>275</v>
      </c>
      <c r="C213" s="408">
        <v>7</v>
      </c>
      <c r="D213" s="408">
        <v>29</v>
      </c>
      <c r="E213" s="408">
        <v>22</v>
      </c>
      <c r="F213" s="409">
        <f t="shared" si="21"/>
        <v>58</v>
      </c>
      <c r="G213" s="408">
        <v>9</v>
      </c>
      <c r="H213" s="408">
        <v>37</v>
      </c>
      <c r="I213" s="408">
        <v>43</v>
      </c>
      <c r="J213" s="409">
        <f t="shared" si="18"/>
        <v>89</v>
      </c>
      <c r="K213" s="408">
        <v>5</v>
      </c>
      <c r="L213" s="408">
        <v>25</v>
      </c>
      <c r="M213" s="408">
        <v>58</v>
      </c>
      <c r="N213" s="409">
        <f t="shared" si="19"/>
        <v>88</v>
      </c>
      <c r="O213" s="408"/>
      <c r="P213" s="408"/>
      <c r="Q213" s="408"/>
      <c r="R213" s="409"/>
      <c r="S213" s="408"/>
      <c r="T213" s="408"/>
      <c r="U213" s="408"/>
      <c r="V213" s="409"/>
      <c r="W213" s="408"/>
      <c r="X213" s="408"/>
      <c r="Y213" s="408"/>
      <c r="Z213" s="409"/>
      <c r="AA213" s="408"/>
      <c r="AB213" s="408"/>
      <c r="AC213" s="408"/>
      <c r="AD213" s="409"/>
      <c r="AE213" s="408"/>
      <c r="AF213" s="408"/>
      <c r="AG213" s="408"/>
      <c r="AH213" s="409"/>
      <c r="AI213" s="408"/>
      <c r="AJ213" s="408"/>
      <c r="AK213" s="408"/>
      <c r="AL213" s="409"/>
      <c r="AM213" s="408"/>
      <c r="AN213" s="408"/>
      <c r="AO213" s="408"/>
      <c r="AP213" s="409"/>
      <c r="AQ213" s="408"/>
      <c r="AR213" s="408"/>
      <c r="AS213" s="408"/>
      <c r="AT213" s="409"/>
    </row>
    <row r="214" spans="1:46" s="457" customFormat="1">
      <c r="A214" s="735"/>
      <c r="B214" s="410" t="s">
        <v>282</v>
      </c>
      <c r="C214" s="409">
        <f>SUM(C212:C213)</f>
        <v>11</v>
      </c>
      <c r="D214" s="409">
        <f>SUM(D212:D213)</f>
        <v>50</v>
      </c>
      <c r="E214" s="409">
        <f>SUM(E212:E213)</f>
        <v>71</v>
      </c>
      <c r="F214" s="409">
        <f t="shared" si="21"/>
        <v>132</v>
      </c>
      <c r="G214" s="409">
        <f>SUM(G212:G213)</f>
        <v>11</v>
      </c>
      <c r="H214" s="409">
        <f>SUM(H212:H213)</f>
        <v>56</v>
      </c>
      <c r="I214" s="409">
        <f>SUM(I212:I213)</f>
        <v>83</v>
      </c>
      <c r="J214" s="409">
        <f t="shared" si="18"/>
        <v>150</v>
      </c>
      <c r="K214" s="409">
        <f>SUM(K212:K213)</f>
        <v>13</v>
      </c>
      <c r="L214" s="409">
        <f>SUM(L212:L213)</f>
        <v>54</v>
      </c>
      <c r="M214" s="409">
        <f>SUM(M212:M213)</f>
        <v>108</v>
      </c>
      <c r="N214" s="409">
        <f t="shared" si="19"/>
        <v>175</v>
      </c>
      <c r="O214" s="409">
        <f>O212</f>
        <v>8</v>
      </c>
      <c r="P214" s="409">
        <f>P212</f>
        <v>21</v>
      </c>
      <c r="Q214" s="409">
        <f>Q212</f>
        <v>48</v>
      </c>
      <c r="R214" s="409">
        <f t="shared" si="22"/>
        <v>77</v>
      </c>
      <c r="S214" s="409">
        <f>S212</f>
        <v>6</v>
      </c>
      <c r="T214" s="409">
        <f>T212</f>
        <v>21</v>
      </c>
      <c r="U214" s="409">
        <f>U212</f>
        <v>36</v>
      </c>
      <c r="V214" s="409">
        <f>V212</f>
        <v>63</v>
      </c>
      <c r="W214" s="409">
        <v>3</v>
      </c>
      <c r="X214" s="409">
        <v>15</v>
      </c>
      <c r="Y214" s="409">
        <v>47</v>
      </c>
      <c r="Z214" s="409">
        <v>65</v>
      </c>
      <c r="AA214" s="409">
        <v>2</v>
      </c>
      <c r="AB214" s="409">
        <v>14</v>
      </c>
      <c r="AC214" s="409">
        <v>21</v>
      </c>
      <c r="AD214" s="409">
        <v>37</v>
      </c>
      <c r="AE214" s="409">
        <v>4</v>
      </c>
      <c r="AF214" s="409">
        <v>15</v>
      </c>
      <c r="AG214" s="409">
        <v>30</v>
      </c>
      <c r="AH214" s="409">
        <v>49</v>
      </c>
      <c r="AI214" s="409">
        <v>3</v>
      </c>
      <c r="AJ214" s="409">
        <v>23</v>
      </c>
      <c r="AK214" s="409">
        <v>37</v>
      </c>
      <c r="AL214" s="409">
        <v>63</v>
      </c>
      <c r="AM214" s="409">
        <v>1</v>
      </c>
      <c r="AN214" s="409">
        <v>8</v>
      </c>
      <c r="AO214" s="409">
        <v>35</v>
      </c>
      <c r="AP214" s="409">
        <v>44</v>
      </c>
      <c r="AQ214" s="409">
        <v>1</v>
      </c>
      <c r="AR214" s="409">
        <v>6</v>
      </c>
      <c r="AS214" s="409">
        <v>33</v>
      </c>
      <c r="AT214" s="409">
        <v>40</v>
      </c>
    </row>
    <row r="215" spans="1:46" s="457" customFormat="1">
      <c r="A215" s="734" t="s">
        <v>714</v>
      </c>
      <c r="B215" s="407" t="s">
        <v>724</v>
      </c>
      <c r="C215" s="408">
        <v>2</v>
      </c>
      <c r="D215" s="408">
        <v>15</v>
      </c>
      <c r="E215" s="408">
        <v>23</v>
      </c>
      <c r="F215" s="409">
        <f t="shared" si="21"/>
        <v>40</v>
      </c>
      <c r="G215" s="408"/>
      <c r="H215" s="408">
        <v>15</v>
      </c>
      <c r="I215" s="408">
        <v>39</v>
      </c>
      <c r="J215" s="409">
        <f t="shared" si="18"/>
        <v>54</v>
      </c>
      <c r="K215" s="521"/>
      <c r="L215" s="521"/>
      <c r="M215" s="521"/>
      <c r="N215" s="521"/>
      <c r="O215" s="521"/>
      <c r="P215" s="521"/>
      <c r="Q215" s="521"/>
      <c r="R215" s="521"/>
      <c r="S215" s="521"/>
      <c r="T215" s="521"/>
      <c r="U215" s="521"/>
      <c r="V215" s="521"/>
      <c r="W215" s="521"/>
      <c r="X215" s="521"/>
      <c r="Y215" s="521"/>
      <c r="Z215" s="521"/>
      <c r="AA215" s="521"/>
      <c r="AB215" s="521"/>
      <c r="AC215" s="521"/>
      <c r="AD215" s="521"/>
      <c r="AE215" s="521"/>
      <c r="AF215" s="521"/>
      <c r="AG215" s="521"/>
      <c r="AH215" s="521"/>
      <c r="AI215" s="521"/>
      <c r="AJ215" s="521"/>
      <c r="AK215" s="521"/>
      <c r="AL215" s="521"/>
      <c r="AM215" s="521"/>
      <c r="AN215" s="521"/>
      <c r="AO215" s="521"/>
      <c r="AP215" s="521"/>
      <c r="AQ215" s="521"/>
      <c r="AR215" s="521"/>
      <c r="AS215" s="521"/>
      <c r="AT215" s="521"/>
    </row>
    <row r="216" spans="1:46" s="457" customFormat="1">
      <c r="A216" s="735"/>
      <c r="B216" s="410" t="s">
        <v>282</v>
      </c>
      <c r="C216" s="409">
        <f>C215</f>
        <v>2</v>
      </c>
      <c r="D216" s="409">
        <f>D215</f>
        <v>15</v>
      </c>
      <c r="E216" s="409">
        <f>E215</f>
        <v>23</v>
      </c>
      <c r="F216" s="409">
        <f t="shared" si="21"/>
        <v>40</v>
      </c>
      <c r="G216" s="409">
        <f>G215</f>
        <v>0</v>
      </c>
      <c r="H216" s="409">
        <f>H215</f>
        <v>15</v>
      </c>
      <c r="I216" s="409">
        <f>I215</f>
        <v>39</v>
      </c>
      <c r="J216" s="409">
        <f t="shared" si="18"/>
        <v>54</v>
      </c>
      <c r="K216" s="409">
        <f>K215</f>
        <v>0</v>
      </c>
      <c r="L216" s="409">
        <f>L215</f>
        <v>0</v>
      </c>
      <c r="M216" s="409">
        <f>M215</f>
        <v>0</v>
      </c>
      <c r="N216" s="409">
        <f t="shared" si="19"/>
        <v>0</v>
      </c>
      <c r="O216" s="409">
        <f>O215</f>
        <v>0</v>
      </c>
      <c r="P216" s="409">
        <f>P215</f>
        <v>0</v>
      </c>
      <c r="Q216" s="409">
        <f>Q215</f>
        <v>0</v>
      </c>
      <c r="R216" s="409">
        <f>SUM(O216:Q216)</f>
        <v>0</v>
      </c>
      <c r="S216" s="409">
        <f>S215</f>
        <v>0</v>
      </c>
      <c r="T216" s="409">
        <f>T215</f>
        <v>0</v>
      </c>
      <c r="U216" s="409">
        <f>U215</f>
        <v>0</v>
      </c>
      <c r="V216" s="409">
        <f>V215</f>
        <v>0</v>
      </c>
      <c r="W216" s="409"/>
      <c r="X216" s="409">
        <v>5</v>
      </c>
      <c r="Y216" s="409">
        <v>8</v>
      </c>
      <c r="Z216" s="409">
        <v>13</v>
      </c>
      <c r="AA216" s="409">
        <v>1</v>
      </c>
      <c r="AB216" s="409">
        <v>5</v>
      </c>
      <c r="AC216" s="409">
        <v>5</v>
      </c>
      <c r="AD216" s="409">
        <v>11</v>
      </c>
      <c r="AE216" s="409"/>
      <c r="AF216" s="409">
        <v>5</v>
      </c>
      <c r="AG216" s="409">
        <v>4</v>
      </c>
      <c r="AH216" s="409">
        <v>9</v>
      </c>
      <c r="AI216" s="409"/>
      <c r="AJ216" s="409">
        <v>2</v>
      </c>
      <c r="AK216" s="409">
        <v>6</v>
      </c>
      <c r="AL216" s="409">
        <v>8</v>
      </c>
      <c r="AM216" s="409"/>
      <c r="AN216" s="409">
        <v>3</v>
      </c>
      <c r="AO216" s="409">
        <v>4</v>
      </c>
      <c r="AP216" s="409">
        <v>7</v>
      </c>
      <c r="AQ216" s="409"/>
      <c r="AR216" s="409"/>
      <c r="AS216" s="409">
        <v>5</v>
      </c>
      <c r="AT216" s="409">
        <v>5</v>
      </c>
    </row>
    <row r="217" spans="1:46" s="457" customFormat="1" ht="13.15" customHeight="1">
      <c r="A217" s="734" t="s">
        <v>405</v>
      </c>
      <c r="B217" s="407" t="s">
        <v>598</v>
      </c>
      <c r="C217" s="408">
        <v>3</v>
      </c>
      <c r="D217" s="408">
        <v>18</v>
      </c>
      <c r="E217" s="408">
        <v>2</v>
      </c>
      <c r="F217" s="409">
        <f t="shared" si="21"/>
        <v>23</v>
      </c>
      <c r="G217" s="408">
        <v>1</v>
      </c>
      <c r="H217" s="408"/>
      <c r="I217" s="408">
        <v>1</v>
      </c>
      <c r="J217" s="409">
        <f t="shared" si="18"/>
        <v>2</v>
      </c>
      <c r="K217" s="408"/>
      <c r="L217" s="408">
        <v>1</v>
      </c>
      <c r="M217" s="408">
        <v>1</v>
      </c>
      <c r="N217" s="409">
        <f t="shared" si="19"/>
        <v>2</v>
      </c>
      <c r="O217" s="408">
        <v>3</v>
      </c>
      <c r="P217" s="408">
        <v>2</v>
      </c>
      <c r="Q217" s="408">
        <v>1</v>
      </c>
      <c r="R217" s="409">
        <f t="shared" si="22"/>
        <v>6</v>
      </c>
      <c r="S217" s="408"/>
      <c r="T217" s="408">
        <v>2</v>
      </c>
      <c r="U217" s="408"/>
      <c r="V217" s="409">
        <v>2</v>
      </c>
      <c r="W217" s="521"/>
      <c r="X217" s="521"/>
      <c r="Y217" s="521"/>
      <c r="Z217" s="521"/>
      <c r="AA217" s="521"/>
      <c r="AB217" s="521"/>
      <c r="AC217" s="521"/>
      <c r="AD217" s="521"/>
      <c r="AE217" s="521"/>
      <c r="AF217" s="521"/>
      <c r="AG217" s="521"/>
      <c r="AH217" s="521"/>
      <c r="AI217" s="521"/>
      <c r="AJ217" s="521"/>
      <c r="AK217" s="521"/>
      <c r="AL217" s="521"/>
      <c r="AM217" s="521"/>
      <c r="AN217" s="521"/>
      <c r="AO217" s="521"/>
      <c r="AP217" s="521"/>
      <c r="AQ217" s="521"/>
      <c r="AR217" s="521"/>
      <c r="AS217" s="521"/>
      <c r="AT217" s="521"/>
    </row>
    <row r="218" spans="1:46" s="457" customFormat="1">
      <c r="A218" s="736"/>
      <c r="B218" s="407" t="s">
        <v>652</v>
      </c>
      <c r="C218" s="408"/>
      <c r="D218" s="408">
        <v>1</v>
      </c>
      <c r="E218" s="408">
        <v>1</v>
      </c>
      <c r="F218" s="409">
        <f t="shared" si="21"/>
        <v>2</v>
      </c>
      <c r="G218" s="408"/>
      <c r="H218" s="408"/>
      <c r="I218" s="408"/>
      <c r="J218" s="409">
        <f t="shared" si="18"/>
        <v>0</v>
      </c>
      <c r="K218" s="408">
        <v>1</v>
      </c>
      <c r="L218" s="408">
        <v>2</v>
      </c>
      <c r="M218" s="408"/>
      <c r="N218" s="409">
        <f t="shared" si="19"/>
        <v>3</v>
      </c>
      <c r="O218" s="408"/>
      <c r="P218" s="408"/>
      <c r="Q218" s="408">
        <v>1</v>
      </c>
      <c r="R218" s="409">
        <f t="shared" si="22"/>
        <v>1</v>
      </c>
      <c r="S218" s="408"/>
      <c r="T218" s="408"/>
      <c r="U218" s="408"/>
      <c r="V218" s="409"/>
      <c r="W218" s="521"/>
      <c r="X218" s="521"/>
      <c r="Y218" s="521"/>
      <c r="Z218" s="521"/>
      <c r="AA218" s="521"/>
      <c r="AB218" s="521"/>
      <c r="AC218" s="521"/>
      <c r="AD218" s="521"/>
      <c r="AE218" s="521"/>
      <c r="AF218" s="521"/>
      <c r="AG218" s="521"/>
      <c r="AH218" s="521"/>
      <c r="AI218" s="521"/>
      <c r="AJ218" s="521"/>
      <c r="AK218" s="521"/>
      <c r="AL218" s="521"/>
      <c r="AM218" s="521"/>
      <c r="AN218" s="521"/>
      <c r="AO218" s="521"/>
      <c r="AP218" s="521"/>
      <c r="AQ218" s="521"/>
      <c r="AR218" s="521"/>
      <c r="AS218" s="521"/>
      <c r="AT218" s="521"/>
    </row>
    <row r="219" spans="1:46" s="457" customFormat="1">
      <c r="A219" s="736"/>
      <c r="B219" s="407" t="s">
        <v>748</v>
      </c>
      <c r="C219" s="408"/>
      <c r="D219" s="408">
        <v>1</v>
      </c>
      <c r="E219" s="408">
        <v>4</v>
      </c>
      <c r="F219" s="409">
        <f t="shared" si="21"/>
        <v>5</v>
      </c>
      <c r="G219" s="408"/>
      <c r="H219" s="408"/>
      <c r="I219" s="408"/>
      <c r="J219" s="409"/>
      <c r="K219" s="408"/>
      <c r="L219" s="408"/>
      <c r="M219" s="408"/>
      <c r="N219" s="409"/>
      <c r="O219" s="408"/>
      <c r="P219" s="408"/>
      <c r="Q219" s="408"/>
      <c r="R219" s="409"/>
      <c r="S219" s="408"/>
      <c r="T219" s="408"/>
      <c r="U219" s="408"/>
      <c r="V219" s="409"/>
      <c r="W219" s="521"/>
      <c r="X219" s="521"/>
      <c r="Y219" s="521"/>
      <c r="Z219" s="521"/>
      <c r="AA219" s="521"/>
      <c r="AB219" s="521"/>
      <c r="AC219" s="521"/>
      <c r="AD219" s="521"/>
      <c r="AE219" s="521"/>
      <c r="AF219" s="521"/>
      <c r="AG219" s="521"/>
      <c r="AH219" s="521"/>
      <c r="AI219" s="521"/>
      <c r="AJ219" s="521"/>
      <c r="AK219" s="521"/>
      <c r="AL219" s="521"/>
      <c r="AM219" s="521"/>
      <c r="AN219" s="521"/>
      <c r="AO219" s="521"/>
      <c r="AP219" s="521"/>
      <c r="AQ219" s="521"/>
      <c r="AR219" s="521"/>
      <c r="AS219" s="521"/>
      <c r="AT219" s="521"/>
    </row>
    <row r="220" spans="1:46" s="457" customFormat="1" ht="13.15" customHeight="1">
      <c r="A220" s="736"/>
      <c r="B220" s="407" t="s">
        <v>249</v>
      </c>
      <c r="C220" s="408"/>
      <c r="D220" s="408"/>
      <c r="E220" s="408"/>
      <c r="F220" s="409">
        <f t="shared" si="21"/>
        <v>0</v>
      </c>
      <c r="G220" s="408">
        <v>2</v>
      </c>
      <c r="H220" s="408">
        <v>6</v>
      </c>
      <c r="I220" s="408">
        <v>1</v>
      </c>
      <c r="J220" s="409">
        <f t="shared" si="18"/>
        <v>9</v>
      </c>
      <c r="K220" s="408">
        <v>3</v>
      </c>
      <c r="L220" s="408">
        <v>13</v>
      </c>
      <c r="M220" s="408">
        <v>2</v>
      </c>
      <c r="N220" s="409">
        <f t="shared" si="19"/>
        <v>18</v>
      </c>
      <c r="O220" s="408">
        <v>4</v>
      </c>
      <c r="P220" s="408">
        <v>8</v>
      </c>
      <c r="Q220" s="408">
        <v>4</v>
      </c>
      <c r="R220" s="409">
        <f t="shared" si="22"/>
        <v>16</v>
      </c>
      <c r="S220" s="408">
        <v>7</v>
      </c>
      <c r="T220" s="408">
        <v>10</v>
      </c>
      <c r="U220" s="408">
        <v>5</v>
      </c>
      <c r="V220" s="409">
        <v>22</v>
      </c>
      <c r="W220" s="408">
        <v>3</v>
      </c>
      <c r="X220" s="408">
        <v>14</v>
      </c>
      <c r="Y220" s="408">
        <v>1</v>
      </c>
      <c r="Z220" s="409">
        <v>18</v>
      </c>
      <c r="AA220" s="408">
        <v>4</v>
      </c>
      <c r="AB220" s="408">
        <v>20</v>
      </c>
      <c r="AC220" s="408">
        <v>2</v>
      </c>
      <c r="AD220" s="409">
        <v>26</v>
      </c>
      <c r="AE220" s="408">
        <v>5</v>
      </c>
      <c r="AF220" s="408">
        <v>21</v>
      </c>
      <c r="AG220" s="408">
        <v>7</v>
      </c>
      <c r="AH220" s="409">
        <v>33</v>
      </c>
      <c r="AI220" s="408">
        <v>1</v>
      </c>
      <c r="AJ220" s="408">
        <v>13</v>
      </c>
      <c r="AK220" s="408">
        <v>8</v>
      </c>
      <c r="AL220" s="409">
        <v>22</v>
      </c>
      <c r="AM220" s="408">
        <v>6</v>
      </c>
      <c r="AN220" s="408">
        <v>16</v>
      </c>
      <c r="AO220" s="408">
        <v>9</v>
      </c>
      <c r="AP220" s="409">
        <v>31</v>
      </c>
      <c r="AQ220" s="408">
        <v>8</v>
      </c>
      <c r="AR220" s="408">
        <v>23</v>
      </c>
      <c r="AS220" s="408">
        <v>10</v>
      </c>
      <c r="AT220" s="409">
        <v>41</v>
      </c>
    </row>
    <row r="221" spans="1:46" s="457" customFormat="1">
      <c r="A221" s="736"/>
      <c r="B221" s="407" t="s">
        <v>250</v>
      </c>
      <c r="C221" s="408">
        <v>5</v>
      </c>
      <c r="D221" s="408">
        <v>30</v>
      </c>
      <c r="E221" s="408">
        <v>14</v>
      </c>
      <c r="F221" s="409">
        <f t="shared" si="21"/>
        <v>49</v>
      </c>
      <c r="G221" s="408">
        <v>3</v>
      </c>
      <c r="H221" s="408">
        <v>21</v>
      </c>
      <c r="I221" s="408">
        <v>21</v>
      </c>
      <c r="J221" s="409">
        <f t="shared" si="18"/>
        <v>45</v>
      </c>
      <c r="K221" s="408">
        <v>13</v>
      </c>
      <c r="L221" s="408">
        <v>34</v>
      </c>
      <c r="M221" s="408">
        <v>23</v>
      </c>
      <c r="N221" s="409">
        <f t="shared" si="19"/>
        <v>70</v>
      </c>
      <c r="O221" s="408">
        <v>8</v>
      </c>
      <c r="P221" s="408">
        <v>27</v>
      </c>
      <c r="Q221" s="408">
        <v>22</v>
      </c>
      <c r="R221" s="409">
        <f t="shared" si="22"/>
        <v>57</v>
      </c>
      <c r="S221" s="408">
        <v>4</v>
      </c>
      <c r="T221" s="408">
        <v>32</v>
      </c>
      <c r="U221" s="408">
        <v>26</v>
      </c>
      <c r="V221" s="409">
        <v>62</v>
      </c>
      <c r="W221" s="408">
        <v>5</v>
      </c>
      <c r="X221" s="408">
        <v>37</v>
      </c>
      <c r="Y221" s="408">
        <v>23</v>
      </c>
      <c r="Z221" s="409">
        <v>65</v>
      </c>
      <c r="AA221" s="408">
        <v>8</v>
      </c>
      <c r="AB221" s="408">
        <v>34</v>
      </c>
      <c r="AC221" s="408">
        <v>23</v>
      </c>
      <c r="AD221" s="409">
        <v>65</v>
      </c>
      <c r="AE221" s="408">
        <v>5</v>
      </c>
      <c r="AF221" s="408">
        <v>56</v>
      </c>
      <c r="AG221" s="408">
        <v>26</v>
      </c>
      <c r="AH221" s="409">
        <v>87</v>
      </c>
      <c r="AI221" s="408">
        <v>11</v>
      </c>
      <c r="AJ221" s="408">
        <v>35</v>
      </c>
      <c r="AK221" s="408">
        <v>24</v>
      </c>
      <c r="AL221" s="409">
        <v>70</v>
      </c>
      <c r="AM221" s="408">
        <v>14</v>
      </c>
      <c r="AN221" s="408">
        <v>44</v>
      </c>
      <c r="AO221" s="408">
        <v>25</v>
      </c>
      <c r="AP221" s="409">
        <v>83</v>
      </c>
      <c r="AQ221" s="408">
        <v>5</v>
      </c>
      <c r="AR221" s="408">
        <v>41</v>
      </c>
      <c r="AS221" s="408">
        <v>25</v>
      </c>
      <c r="AT221" s="409">
        <v>71</v>
      </c>
    </row>
    <row r="222" spans="1:46" s="457" customFormat="1">
      <c r="A222" s="736" t="s">
        <v>405</v>
      </c>
      <c r="B222" s="407" t="s">
        <v>251</v>
      </c>
      <c r="C222" s="408"/>
      <c r="D222" s="408"/>
      <c r="E222" s="408"/>
      <c r="F222" s="409">
        <f t="shared" si="21"/>
        <v>0</v>
      </c>
      <c r="G222" s="408">
        <v>2</v>
      </c>
      <c r="H222" s="408">
        <v>6</v>
      </c>
      <c r="I222" s="408">
        <v>5</v>
      </c>
      <c r="J222" s="409">
        <f t="shared" si="18"/>
        <v>13</v>
      </c>
      <c r="K222" s="408"/>
      <c r="L222" s="408">
        <v>2</v>
      </c>
      <c r="M222" s="408">
        <v>1</v>
      </c>
      <c r="N222" s="409">
        <f t="shared" si="19"/>
        <v>3</v>
      </c>
      <c r="O222" s="408">
        <v>2</v>
      </c>
      <c r="P222" s="408">
        <v>3</v>
      </c>
      <c r="Q222" s="408">
        <v>2</v>
      </c>
      <c r="R222" s="409">
        <f t="shared" si="22"/>
        <v>7</v>
      </c>
      <c r="S222" s="408"/>
      <c r="T222" s="408">
        <v>7</v>
      </c>
      <c r="U222" s="408">
        <v>8</v>
      </c>
      <c r="V222" s="409">
        <v>15</v>
      </c>
      <c r="W222" s="408"/>
      <c r="X222" s="408">
        <v>8</v>
      </c>
      <c r="Y222" s="408">
        <v>2</v>
      </c>
      <c r="Z222" s="409">
        <v>10</v>
      </c>
      <c r="AA222" s="408">
        <v>4</v>
      </c>
      <c r="AB222" s="408">
        <v>5</v>
      </c>
      <c r="AC222" s="408">
        <v>4</v>
      </c>
      <c r="AD222" s="409">
        <v>13</v>
      </c>
      <c r="AE222" s="408">
        <v>2</v>
      </c>
      <c r="AF222" s="408">
        <v>14</v>
      </c>
      <c r="AG222" s="408">
        <v>2</v>
      </c>
      <c r="AH222" s="409">
        <v>18</v>
      </c>
      <c r="AI222" s="408">
        <v>2</v>
      </c>
      <c r="AJ222" s="408">
        <v>20</v>
      </c>
      <c r="AK222" s="408">
        <v>11</v>
      </c>
      <c r="AL222" s="409">
        <v>33</v>
      </c>
      <c r="AM222" s="408">
        <v>1</v>
      </c>
      <c r="AN222" s="408">
        <v>21</v>
      </c>
      <c r="AO222" s="408">
        <v>7</v>
      </c>
      <c r="AP222" s="409">
        <v>29</v>
      </c>
      <c r="AQ222" s="408">
        <v>4</v>
      </c>
      <c r="AR222" s="408">
        <v>34</v>
      </c>
      <c r="AS222" s="408">
        <v>15</v>
      </c>
      <c r="AT222" s="409">
        <v>53</v>
      </c>
    </row>
    <row r="223" spans="1:46" s="457" customFormat="1">
      <c r="A223" s="736"/>
      <c r="B223" s="407" t="s">
        <v>559</v>
      </c>
      <c r="C223" s="408">
        <v>2</v>
      </c>
      <c r="D223" s="408">
        <v>12</v>
      </c>
      <c r="E223" s="408"/>
      <c r="F223" s="409">
        <f t="shared" si="21"/>
        <v>14</v>
      </c>
      <c r="G223" s="408">
        <v>3</v>
      </c>
      <c r="H223" s="408">
        <v>76</v>
      </c>
      <c r="I223" s="408">
        <v>9</v>
      </c>
      <c r="J223" s="409">
        <f t="shared" si="18"/>
        <v>88</v>
      </c>
      <c r="K223" s="408">
        <v>12</v>
      </c>
      <c r="L223" s="408">
        <v>75</v>
      </c>
      <c r="M223" s="408">
        <v>12</v>
      </c>
      <c r="N223" s="409">
        <f t="shared" si="19"/>
        <v>99</v>
      </c>
      <c r="O223" s="408">
        <v>5</v>
      </c>
      <c r="P223" s="408">
        <v>72</v>
      </c>
      <c r="Q223" s="408">
        <v>5</v>
      </c>
      <c r="R223" s="409">
        <f t="shared" si="22"/>
        <v>82</v>
      </c>
      <c r="S223" s="408">
        <v>5</v>
      </c>
      <c r="T223" s="408">
        <v>72</v>
      </c>
      <c r="U223" s="408">
        <v>6</v>
      </c>
      <c r="V223" s="409">
        <v>83</v>
      </c>
      <c r="W223" s="408">
        <v>9</v>
      </c>
      <c r="X223" s="408">
        <v>97</v>
      </c>
      <c r="Y223" s="408">
        <v>2</v>
      </c>
      <c r="Z223" s="409">
        <v>108</v>
      </c>
      <c r="AA223" s="408">
        <v>3</v>
      </c>
      <c r="AB223" s="408">
        <v>85</v>
      </c>
      <c r="AC223" s="408">
        <v>10</v>
      </c>
      <c r="AD223" s="409">
        <v>98</v>
      </c>
      <c r="AE223" s="408">
        <v>3</v>
      </c>
      <c r="AF223" s="408">
        <v>74</v>
      </c>
      <c r="AG223" s="408">
        <v>7</v>
      </c>
      <c r="AH223" s="409">
        <v>84</v>
      </c>
      <c r="AI223" s="408">
        <v>11</v>
      </c>
      <c r="AJ223" s="408">
        <v>59</v>
      </c>
      <c r="AK223" s="408">
        <v>3</v>
      </c>
      <c r="AL223" s="409">
        <v>73</v>
      </c>
      <c r="AM223" s="521"/>
      <c r="AN223" s="521"/>
      <c r="AO223" s="521"/>
      <c r="AP223" s="521"/>
      <c r="AQ223" s="521"/>
      <c r="AR223" s="521"/>
      <c r="AS223" s="521"/>
      <c r="AT223" s="521"/>
    </row>
    <row r="224" spans="1:46" s="457" customFormat="1" ht="12.75" customHeight="1">
      <c r="A224" s="736"/>
      <c r="B224" s="407" t="s">
        <v>252</v>
      </c>
      <c r="C224" s="408">
        <v>12</v>
      </c>
      <c r="D224" s="408">
        <v>36</v>
      </c>
      <c r="E224" s="408">
        <v>12</v>
      </c>
      <c r="F224" s="409">
        <f t="shared" si="21"/>
        <v>60</v>
      </c>
      <c r="G224" s="408">
        <v>11</v>
      </c>
      <c r="H224" s="408">
        <v>30</v>
      </c>
      <c r="I224" s="408">
        <v>12</v>
      </c>
      <c r="J224" s="409">
        <f t="shared" si="18"/>
        <v>53</v>
      </c>
      <c r="K224" s="408">
        <v>12</v>
      </c>
      <c r="L224" s="408">
        <v>31</v>
      </c>
      <c r="M224" s="408">
        <v>17</v>
      </c>
      <c r="N224" s="409">
        <f t="shared" si="19"/>
        <v>60</v>
      </c>
      <c r="O224" s="408">
        <v>10</v>
      </c>
      <c r="P224" s="408">
        <v>31</v>
      </c>
      <c r="Q224" s="408">
        <v>8</v>
      </c>
      <c r="R224" s="409">
        <f t="shared" si="22"/>
        <v>49</v>
      </c>
      <c r="S224" s="408">
        <v>8</v>
      </c>
      <c r="T224" s="408">
        <v>20</v>
      </c>
      <c r="U224" s="408">
        <v>13</v>
      </c>
      <c r="V224" s="409">
        <v>41</v>
      </c>
      <c r="W224" s="408">
        <v>10</v>
      </c>
      <c r="X224" s="408">
        <v>45</v>
      </c>
      <c r="Y224" s="408">
        <v>12</v>
      </c>
      <c r="Z224" s="409">
        <v>67</v>
      </c>
      <c r="AA224" s="408">
        <v>16</v>
      </c>
      <c r="AB224" s="408">
        <v>43</v>
      </c>
      <c r="AC224" s="408">
        <v>14</v>
      </c>
      <c r="AD224" s="409">
        <v>73</v>
      </c>
      <c r="AE224" s="408">
        <v>9</v>
      </c>
      <c r="AF224" s="408">
        <v>63</v>
      </c>
      <c r="AG224" s="408">
        <v>18</v>
      </c>
      <c r="AH224" s="409">
        <v>90</v>
      </c>
      <c r="AI224" s="408">
        <v>19</v>
      </c>
      <c r="AJ224" s="408">
        <v>81</v>
      </c>
      <c r="AK224" s="408">
        <v>14</v>
      </c>
      <c r="AL224" s="409">
        <v>114</v>
      </c>
      <c r="AM224" s="408">
        <v>23</v>
      </c>
      <c r="AN224" s="408">
        <v>70</v>
      </c>
      <c r="AO224" s="408">
        <v>20</v>
      </c>
      <c r="AP224" s="409">
        <v>113</v>
      </c>
      <c r="AQ224" s="408">
        <v>28</v>
      </c>
      <c r="AR224" s="408">
        <v>85</v>
      </c>
      <c r="AS224" s="408">
        <v>23</v>
      </c>
      <c r="AT224" s="409">
        <v>136</v>
      </c>
    </row>
    <row r="225" spans="1:46" s="457" customFormat="1">
      <c r="A225" s="736"/>
      <c r="B225" s="407" t="s">
        <v>653</v>
      </c>
      <c r="C225" s="408">
        <v>3</v>
      </c>
      <c r="D225" s="408">
        <v>2</v>
      </c>
      <c r="E225" s="408">
        <v>7</v>
      </c>
      <c r="F225" s="409">
        <f t="shared" si="21"/>
        <v>12</v>
      </c>
      <c r="G225" s="408"/>
      <c r="H225" s="408">
        <v>3</v>
      </c>
      <c r="I225" s="408">
        <v>1</v>
      </c>
      <c r="J225" s="409">
        <f t="shared" si="18"/>
        <v>4</v>
      </c>
      <c r="K225" s="408">
        <v>2</v>
      </c>
      <c r="L225" s="408">
        <v>3</v>
      </c>
      <c r="M225" s="408">
        <v>3</v>
      </c>
      <c r="N225" s="409">
        <f t="shared" si="19"/>
        <v>8</v>
      </c>
      <c r="O225" s="408">
        <v>1</v>
      </c>
      <c r="P225" s="408">
        <v>2</v>
      </c>
      <c r="Q225" s="408">
        <v>3</v>
      </c>
      <c r="R225" s="409">
        <f t="shared" si="22"/>
        <v>6</v>
      </c>
      <c r="S225" s="521"/>
      <c r="T225" s="521"/>
      <c r="U225" s="521"/>
      <c r="V225" s="521"/>
      <c r="W225" s="521"/>
      <c r="X225" s="521"/>
      <c r="Y225" s="521"/>
      <c r="Z225" s="521"/>
      <c r="AA225" s="521"/>
      <c r="AB225" s="521"/>
      <c r="AC225" s="521"/>
      <c r="AD225" s="521"/>
      <c r="AE225" s="521"/>
      <c r="AF225" s="521"/>
      <c r="AG225" s="521"/>
      <c r="AH225" s="521"/>
      <c r="AI225" s="521"/>
      <c r="AJ225" s="521"/>
      <c r="AK225" s="521"/>
      <c r="AL225" s="521"/>
      <c r="AM225" s="521"/>
      <c r="AN225" s="521"/>
      <c r="AO225" s="521"/>
      <c r="AP225" s="521"/>
      <c r="AQ225" s="521"/>
      <c r="AR225" s="521"/>
      <c r="AS225" s="521"/>
      <c r="AT225" s="521"/>
    </row>
    <row r="226" spans="1:46" s="457" customFormat="1">
      <c r="A226" s="736"/>
      <c r="B226" s="407" t="s">
        <v>253</v>
      </c>
      <c r="C226" s="408">
        <v>3</v>
      </c>
      <c r="D226" s="408">
        <v>60</v>
      </c>
      <c r="E226" s="408">
        <v>4</v>
      </c>
      <c r="F226" s="409">
        <f t="shared" si="21"/>
        <v>67</v>
      </c>
      <c r="G226" s="408"/>
      <c r="H226" s="408"/>
      <c r="I226" s="408">
        <v>1</v>
      </c>
      <c r="J226" s="409">
        <f t="shared" si="18"/>
        <v>1</v>
      </c>
      <c r="K226" s="408"/>
      <c r="L226" s="408">
        <v>4</v>
      </c>
      <c r="M226" s="408"/>
      <c r="N226" s="409">
        <f t="shared" si="19"/>
        <v>4</v>
      </c>
      <c r="O226" s="408"/>
      <c r="P226" s="408">
        <v>3</v>
      </c>
      <c r="Q226" s="408"/>
      <c r="R226" s="409">
        <f t="shared" si="22"/>
        <v>3</v>
      </c>
      <c r="S226" s="408"/>
      <c r="T226" s="408">
        <v>4</v>
      </c>
      <c r="U226" s="408"/>
      <c r="V226" s="409">
        <v>4</v>
      </c>
      <c r="W226" s="408"/>
      <c r="X226" s="408"/>
      <c r="Y226" s="408"/>
      <c r="Z226" s="409"/>
      <c r="AA226" s="408"/>
      <c r="AB226" s="408"/>
      <c r="AC226" s="408"/>
      <c r="AD226" s="409"/>
      <c r="AE226" s="408"/>
      <c r="AF226" s="408"/>
      <c r="AG226" s="408"/>
      <c r="AH226" s="409"/>
      <c r="AI226" s="408"/>
      <c r="AJ226" s="408"/>
      <c r="AK226" s="408"/>
      <c r="AL226" s="409"/>
      <c r="AM226" s="408">
        <v>7</v>
      </c>
      <c r="AN226" s="408">
        <v>56</v>
      </c>
      <c r="AO226" s="408">
        <v>1</v>
      </c>
      <c r="AP226" s="409">
        <v>64</v>
      </c>
      <c r="AQ226" s="408">
        <v>8</v>
      </c>
      <c r="AR226" s="408">
        <v>55</v>
      </c>
      <c r="AS226" s="408">
        <v>4</v>
      </c>
      <c r="AT226" s="409">
        <v>67</v>
      </c>
    </row>
    <row r="227" spans="1:46" s="457" customFormat="1">
      <c r="A227" s="735"/>
      <c r="B227" s="410" t="s">
        <v>282</v>
      </c>
      <c r="C227" s="409">
        <f>SUM(C217:C226)</f>
        <v>28</v>
      </c>
      <c r="D227" s="409">
        <f>SUM(D217:D226)</f>
        <v>160</v>
      </c>
      <c r="E227" s="409">
        <f>SUM(E217:E226)</f>
        <v>44</v>
      </c>
      <c r="F227" s="409">
        <f t="shared" si="21"/>
        <v>232</v>
      </c>
      <c r="G227" s="409">
        <f>SUM(G217:G226)</f>
        <v>22</v>
      </c>
      <c r="H227" s="409">
        <f>SUM(H217:H226)</f>
        <v>142</v>
      </c>
      <c r="I227" s="409">
        <f>SUM(I217:I226)</f>
        <v>51</v>
      </c>
      <c r="J227" s="409">
        <f t="shared" si="18"/>
        <v>215</v>
      </c>
      <c r="K227" s="409">
        <f>SUM(K217:K226)</f>
        <v>43</v>
      </c>
      <c r="L227" s="409">
        <f>SUM(L217:L226)</f>
        <v>165</v>
      </c>
      <c r="M227" s="409">
        <f>SUM(M217:M226)</f>
        <v>59</v>
      </c>
      <c r="N227" s="409">
        <f t="shared" si="19"/>
        <v>267</v>
      </c>
      <c r="O227" s="409">
        <f>SUM(O217:O226)</f>
        <v>33</v>
      </c>
      <c r="P227" s="409">
        <f>SUM(P217:P226)</f>
        <v>148</v>
      </c>
      <c r="Q227" s="409">
        <f>SUM(Q217:Q226)</f>
        <v>46</v>
      </c>
      <c r="R227" s="409">
        <f t="shared" si="22"/>
        <v>227</v>
      </c>
      <c r="S227" s="409">
        <f>SUM(S217:S226)</f>
        <v>24</v>
      </c>
      <c r="T227" s="409">
        <f>SUM(T217:T226)</f>
        <v>147</v>
      </c>
      <c r="U227" s="409">
        <f>SUM(U217:U226)</f>
        <v>58</v>
      </c>
      <c r="V227" s="409">
        <f>SUM(V217:V226)</f>
        <v>229</v>
      </c>
      <c r="W227" s="409">
        <v>27</v>
      </c>
      <c r="X227" s="409">
        <v>201</v>
      </c>
      <c r="Y227" s="409">
        <v>40</v>
      </c>
      <c r="Z227" s="409">
        <v>268</v>
      </c>
      <c r="AA227" s="409">
        <v>35</v>
      </c>
      <c r="AB227" s="409">
        <v>187</v>
      </c>
      <c r="AC227" s="409">
        <v>53</v>
      </c>
      <c r="AD227" s="409">
        <v>275</v>
      </c>
      <c r="AE227" s="409">
        <v>24</v>
      </c>
      <c r="AF227" s="409">
        <v>228</v>
      </c>
      <c r="AG227" s="409">
        <v>60</v>
      </c>
      <c r="AH227" s="409">
        <v>312</v>
      </c>
      <c r="AI227" s="409">
        <v>44</v>
      </c>
      <c r="AJ227" s="409">
        <v>208</v>
      </c>
      <c r="AK227" s="409">
        <v>60</v>
      </c>
      <c r="AL227" s="409">
        <v>312</v>
      </c>
      <c r="AM227" s="409">
        <v>51</v>
      </c>
      <c r="AN227" s="409">
        <v>207</v>
      </c>
      <c r="AO227" s="409">
        <v>62</v>
      </c>
      <c r="AP227" s="409">
        <v>320</v>
      </c>
      <c r="AQ227" s="409">
        <v>53</v>
      </c>
      <c r="AR227" s="409">
        <v>238</v>
      </c>
      <c r="AS227" s="409">
        <v>77</v>
      </c>
      <c r="AT227" s="409">
        <v>368</v>
      </c>
    </row>
    <row r="228" spans="1:46" s="457" customFormat="1">
      <c r="A228" s="734" t="s">
        <v>668</v>
      </c>
      <c r="B228" s="407" t="s">
        <v>701</v>
      </c>
      <c r="C228" s="408">
        <v>1</v>
      </c>
      <c r="D228" s="408">
        <v>4</v>
      </c>
      <c r="E228" s="408">
        <v>4</v>
      </c>
      <c r="F228" s="409">
        <f t="shared" si="21"/>
        <v>9</v>
      </c>
      <c r="G228" s="408">
        <v>1</v>
      </c>
      <c r="H228" s="408">
        <v>5</v>
      </c>
      <c r="I228" s="408">
        <v>7</v>
      </c>
      <c r="J228" s="409">
        <f t="shared" si="18"/>
        <v>13</v>
      </c>
      <c r="K228" s="408">
        <v>2</v>
      </c>
      <c r="L228" s="408">
        <v>1</v>
      </c>
      <c r="M228" s="408">
        <v>8</v>
      </c>
      <c r="N228" s="409">
        <f t="shared" si="19"/>
        <v>11</v>
      </c>
      <c r="O228" s="521"/>
      <c r="P228" s="521"/>
      <c r="Q228" s="521"/>
      <c r="R228" s="521"/>
      <c r="S228" s="521"/>
      <c r="T228" s="521"/>
      <c r="U228" s="521"/>
      <c r="V228" s="521"/>
      <c r="W228" s="521"/>
      <c r="X228" s="521"/>
      <c r="Y228" s="521"/>
      <c r="Z228" s="521"/>
      <c r="AA228" s="521"/>
      <c r="AB228" s="521"/>
      <c r="AC228" s="521"/>
      <c r="AD228" s="521"/>
      <c r="AE228" s="521"/>
      <c r="AF228" s="521"/>
      <c r="AG228" s="521"/>
      <c r="AH228" s="521"/>
      <c r="AI228" s="521"/>
      <c r="AJ228" s="521"/>
      <c r="AK228" s="521"/>
      <c r="AL228" s="521"/>
      <c r="AM228" s="521"/>
      <c r="AN228" s="521"/>
      <c r="AO228" s="521"/>
      <c r="AP228" s="521"/>
      <c r="AQ228" s="521"/>
      <c r="AR228" s="521"/>
      <c r="AS228" s="521"/>
      <c r="AT228" s="521"/>
    </row>
    <row r="229" spans="1:46" s="457" customFormat="1">
      <c r="A229" s="735"/>
      <c r="B229" s="410" t="s">
        <v>282</v>
      </c>
      <c r="C229" s="409">
        <f>C228</f>
        <v>1</v>
      </c>
      <c r="D229" s="409">
        <f>D228</f>
        <v>4</v>
      </c>
      <c r="E229" s="409">
        <f>E228</f>
        <v>4</v>
      </c>
      <c r="F229" s="409">
        <f t="shared" si="21"/>
        <v>9</v>
      </c>
      <c r="G229" s="409">
        <f>G228</f>
        <v>1</v>
      </c>
      <c r="H229" s="409">
        <f>H228</f>
        <v>5</v>
      </c>
      <c r="I229" s="409">
        <f>I228</f>
        <v>7</v>
      </c>
      <c r="J229" s="409">
        <f t="shared" si="18"/>
        <v>13</v>
      </c>
      <c r="K229" s="409">
        <f>K228</f>
        <v>2</v>
      </c>
      <c r="L229" s="409">
        <f>L228</f>
        <v>1</v>
      </c>
      <c r="M229" s="409">
        <f>M228</f>
        <v>8</v>
      </c>
      <c r="N229" s="409">
        <f t="shared" si="19"/>
        <v>11</v>
      </c>
      <c r="O229" s="521"/>
      <c r="P229" s="521"/>
      <c r="Q229" s="521"/>
      <c r="R229" s="521"/>
      <c r="S229" s="521"/>
      <c r="T229" s="521"/>
      <c r="U229" s="521"/>
      <c r="V229" s="521"/>
      <c r="W229" s="521"/>
      <c r="X229" s="521"/>
      <c r="Y229" s="521"/>
      <c r="Z229" s="521"/>
      <c r="AA229" s="521"/>
      <c r="AB229" s="521"/>
      <c r="AC229" s="521"/>
      <c r="AD229" s="521"/>
      <c r="AE229" s="521"/>
      <c r="AF229" s="521"/>
      <c r="AG229" s="521"/>
      <c r="AH229" s="521"/>
      <c r="AI229" s="521"/>
      <c r="AJ229" s="521"/>
      <c r="AK229" s="521"/>
      <c r="AL229" s="521"/>
      <c r="AM229" s="521"/>
      <c r="AN229" s="521"/>
      <c r="AO229" s="521"/>
      <c r="AP229" s="521"/>
      <c r="AQ229" s="521"/>
      <c r="AR229" s="521"/>
      <c r="AS229" s="521"/>
      <c r="AT229" s="521"/>
    </row>
    <row r="230" spans="1:46" s="457" customFormat="1" ht="13.15" customHeight="1">
      <c r="A230" s="734" t="s">
        <v>122</v>
      </c>
      <c r="B230" s="407" t="s">
        <v>254</v>
      </c>
      <c r="C230" s="521"/>
      <c r="D230" s="521"/>
      <c r="E230" s="521"/>
      <c r="F230" s="519"/>
      <c r="G230" s="521"/>
      <c r="H230" s="521"/>
      <c r="I230" s="521"/>
      <c r="J230" s="519"/>
      <c r="K230" s="521"/>
      <c r="L230" s="521"/>
      <c r="M230" s="521"/>
      <c r="N230" s="519"/>
      <c r="O230" s="521"/>
      <c r="P230" s="521"/>
      <c r="Q230" s="521"/>
      <c r="R230" s="519"/>
      <c r="S230" s="521"/>
      <c r="T230" s="521"/>
      <c r="U230" s="521"/>
      <c r="V230" s="519"/>
      <c r="W230" s="408">
        <v>117</v>
      </c>
      <c r="X230" s="408">
        <v>390</v>
      </c>
      <c r="Y230" s="408">
        <v>323</v>
      </c>
      <c r="Z230" s="409">
        <v>830</v>
      </c>
      <c r="AA230" s="408">
        <v>83</v>
      </c>
      <c r="AB230" s="408">
        <v>395</v>
      </c>
      <c r="AC230" s="408">
        <v>304</v>
      </c>
      <c r="AD230" s="409">
        <v>782</v>
      </c>
      <c r="AE230" s="408">
        <v>75</v>
      </c>
      <c r="AF230" s="408">
        <v>405</v>
      </c>
      <c r="AG230" s="408">
        <v>314</v>
      </c>
      <c r="AH230" s="409">
        <v>794</v>
      </c>
      <c r="AI230" s="408">
        <v>79</v>
      </c>
      <c r="AJ230" s="408">
        <v>450</v>
      </c>
      <c r="AK230" s="408">
        <v>274</v>
      </c>
      <c r="AL230" s="409">
        <v>803</v>
      </c>
      <c r="AM230" s="408">
        <v>68</v>
      </c>
      <c r="AN230" s="408">
        <v>348</v>
      </c>
      <c r="AO230" s="408">
        <v>261</v>
      </c>
      <c r="AP230" s="409">
        <v>677</v>
      </c>
      <c r="AQ230" s="408">
        <v>42</v>
      </c>
      <c r="AR230" s="408">
        <v>180</v>
      </c>
      <c r="AS230" s="408">
        <v>225</v>
      </c>
      <c r="AT230" s="409">
        <v>447</v>
      </c>
    </row>
    <row r="231" spans="1:46" s="457" customFormat="1">
      <c r="A231" s="736"/>
      <c r="B231" s="407" t="s">
        <v>255</v>
      </c>
      <c r="C231" s="521"/>
      <c r="D231" s="521"/>
      <c r="E231" s="521"/>
      <c r="F231" s="519"/>
      <c r="G231" s="521"/>
      <c r="H231" s="521"/>
      <c r="I231" s="521"/>
      <c r="J231" s="519"/>
      <c r="K231" s="521"/>
      <c r="L231" s="521"/>
      <c r="M231" s="521"/>
      <c r="N231" s="519"/>
      <c r="O231" s="521"/>
      <c r="P231" s="521"/>
      <c r="Q231" s="521"/>
      <c r="R231" s="519"/>
      <c r="S231" s="521"/>
      <c r="T231" s="521"/>
      <c r="U231" s="521"/>
      <c r="V231" s="519"/>
      <c r="W231" s="408">
        <v>1</v>
      </c>
      <c r="X231" s="408">
        <v>12</v>
      </c>
      <c r="Y231" s="408">
        <v>11</v>
      </c>
      <c r="Z231" s="409">
        <v>24</v>
      </c>
      <c r="AA231" s="408">
        <v>3</v>
      </c>
      <c r="AB231" s="408">
        <v>10</v>
      </c>
      <c r="AC231" s="408">
        <v>7</v>
      </c>
      <c r="AD231" s="409">
        <v>20</v>
      </c>
      <c r="AE231" s="408"/>
      <c r="AF231" s="408">
        <v>6</v>
      </c>
      <c r="AG231" s="408">
        <v>10</v>
      </c>
      <c r="AH231" s="409">
        <v>16</v>
      </c>
      <c r="AI231" s="408">
        <v>5</v>
      </c>
      <c r="AJ231" s="408">
        <v>12</v>
      </c>
      <c r="AK231" s="408">
        <v>21</v>
      </c>
      <c r="AL231" s="409">
        <v>38</v>
      </c>
      <c r="AM231" s="408"/>
      <c r="AN231" s="408">
        <v>10</v>
      </c>
      <c r="AO231" s="408">
        <v>7</v>
      </c>
      <c r="AP231" s="409">
        <v>17</v>
      </c>
      <c r="AQ231" s="408">
        <v>9</v>
      </c>
      <c r="AR231" s="408">
        <v>15</v>
      </c>
      <c r="AS231" s="408">
        <v>12</v>
      </c>
      <c r="AT231" s="409">
        <v>36</v>
      </c>
    </row>
    <row r="232" spans="1:46" s="457" customFormat="1">
      <c r="A232" s="736"/>
      <c r="B232" s="407" t="s">
        <v>256</v>
      </c>
      <c r="C232" s="521"/>
      <c r="D232" s="521"/>
      <c r="E232" s="521"/>
      <c r="F232" s="519"/>
      <c r="G232" s="521"/>
      <c r="H232" s="521"/>
      <c r="I232" s="521"/>
      <c r="J232" s="519"/>
      <c r="K232" s="521"/>
      <c r="L232" s="521"/>
      <c r="M232" s="521"/>
      <c r="N232" s="519"/>
      <c r="O232" s="521"/>
      <c r="P232" s="521"/>
      <c r="Q232" s="521"/>
      <c r="R232" s="519"/>
      <c r="S232" s="521"/>
      <c r="T232" s="521"/>
      <c r="U232" s="521"/>
      <c r="V232" s="519"/>
      <c r="W232" s="408"/>
      <c r="X232" s="408"/>
      <c r="Y232" s="408"/>
      <c r="Z232" s="409"/>
      <c r="AA232" s="408"/>
      <c r="AB232" s="408"/>
      <c r="AC232" s="408"/>
      <c r="AD232" s="409"/>
      <c r="AE232" s="408"/>
      <c r="AF232" s="408"/>
      <c r="AG232" s="408"/>
      <c r="AH232" s="409"/>
      <c r="AI232" s="408"/>
      <c r="AJ232" s="408"/>
      <c r="AK232" s="408"/>
      <c r="AL232" s="409"/>
      <c r="AM232" s="408">
        <v>19</v>
      </c>
      <c r="AN232" s="408">
        <v>56</v>
      </c>
      <c r="AO232" s="408">
        <v>58</v>
      </c>
      <c r="AP232" s="409">
        <v>133</v>
      </c>
      <c r="AQ232" s="408">
        <v>24</v>
      </c>
      <c r="AR232" s="408">
        <v>73</v>
      </c>
      <c r="AS232" s="408">
        <v>69</v>
      </c>
      <c r="AT232" s="409">
        <v>166</v>
      </c>
    </row>
    <row r="233" spans="1:46" s="457" customFormat="1">
      <c r="A233" s="736"/>
      <c r="B233" s="407" t="s">
        <v>257</v>
      </c>
      <c r="C233" s="521"/>
      <c r="D233" s="521"/>
      <c r="E233" s="521"/>
      <c r="F233" s="519"/>
      <c r="G233" s="521"/>
      <c r="H233" s="521"/>
      <c r="I233" s="521"/>
      <c r="J233" s="519"/>
      <c r="K233" s="521"/>
      <c r="L233" s="521"/>
      <c r="M233" s="521"/>
      <c r="N233" s="519"/>
      <c r="O233" s="521"/>
      <c r="P233" s="521"/>
      <c r="Q233" s="521"/>
      <c r="R233" s="519"/>
      <c r="S233" s="521"/>
      <c r="T233" s="521"/>
      <c r="U233" s="521"/>
      <c r="V233" s="519"/>
      <c r="W233" s="408"/>
      <c r="X233" s="408"/>
      <c r="Y233" s="408"/>
      <c r="Z233" s="409"/>
      <c r="AA233" s="408">
        <v>1</v>
      </c>
      <c r="AB233" s="408"/>
      <c r="AC233" s="408">
        <v>1</v>
      </c>
      <c r="AD233" s="409">
        <v>2</v>
      </c>
      <c r="AE233" s="408"/>
      <c r="AF233" s="408"/>
      <c r="AG233" s="408"/>
      <c r="AH233" s="409"/>
      <c r="AI233" s="408">
        <v>1</v>
      </c>
      <c r="AJ233" s="408">
        <v>42</v>
      </c>
      <c r="AK233" s="408">
        <v>17</v>
      </c>
      <c r="AL233" s="409">
        <v>60</v>
      </c>
      <c r="AM233" s="408">
        <v>6</v>
      </c>
      <c r="AN233" s="408">
        <v>17</v>
      </c>
      <c r="AO233" s="408">
        <v>23</v>
      </c>
      <c r="AP233" s="409">
        <v>46</v>
      </c>
      <c r="AQ233" s="408">
        <v>4</v>
      </c>
      <c r="AR233" s="408">
        <v>56</v>
      </c>
      <c r="AS233" s="408">
        <v>39</v>
      </c>
      <c r="AT233" s="409">
        <v>99</v>
      </c>
    </row>
    <row r="234" spans="1:46" s="457" customFormat="1">
      <c r="A234" s="736"/>
      <c r="B234" s="407" t="s">
        <v>258</v>
      </c>
      <c r="C234" s="521"/>
      <c r="D234" s="521"/>
      <c r="E234" s="521"/>
      <c r="F234" s="519"/>
      <c r="G234" s="521"/>
      <c r="H234" s="521"/>
      <c r="I234" s="521"/>
      <c r="J234" s="519"/>
      <c r="K234" s="521"/>
      <c r="L234" s="521"/>
      <c r="M234" s="521"/>
      <c r="N234" s="519"/>
      <c r="O234" s="521"/>
      <c r="P234" s="521"/>
      <c r="Q234" s="521"/>
      <c r="R234" s="519"/>
      <c r="S234" s="521"/>
      <c r="T234" s="521"/>
      <c r="U234" s="521"/>
      <c r="V234" s="519"/>
      <c r="W234" s="408"/>
      <c r="X234" s="408"/>
      <c r="Y234" s="408"/>
      <c r="Z234" s="409"/>
      <c r="AA234" s="408"/>
      <c r="AB234" s="408"/>
      <c r="AC234" s="408"/>
      <c r="AD234" s="409"/>
      <c r="AE234" s="408"/>
      <c r="AF234" s="408"/>
      <c r="AG234" s="408"/>
      <c r="AH234" s="409"/>
      <c r="AI234" s="408"/>
      <c r="AJ234" s="408"/>
      <c r="AK234" s="408"/>
      <c r="AL234" s="409"/>
      <c r="AM234" s="408">
        <v>1</v>
      </c>
      <c r="AN234" s="408">
        <v>6</v>
      </c>
      <c r="AO234" s="408">
        <v>3</v>
      </c>
      <c r="AP234" s="409">
        <v>10</v>
      </c>
      <c r="AQ234" s="408">
        <v>1</v>
      </c>
      <c r="AR234" s="408">
        <v>12</v>
      </c>
      <c r="AS234" s="408">
        <v>8</v>
      </c>
      <c r="AT234" s="409">
        <v>21</v>
      </c>
    </row>
    <row r="235" spans="1:46" s="457" customFormat="1">
      <c r="A235" s="736"/>
      <c r="B235" s="407" t="s">
        <v>259</v>
      </c>
      <c r="C235" s="521"/>
      <c r="D235" s="521"/>
      <c r="E235" s="521"/>
      <c r="F235" s="519"/>
      <c r="G235" s="521"/>
      <c r="H235" s="521"/>
      <c r="I235" s="521"/>
      <c r="J235" s="519"/>
      <c r="K235" s="521"/>
      <c r="L235" s="521"/>
      <c r="M235" s="521"/>
      <c r="N235" s="519"/>
      <c r="O235" s="521"/>
      <c r="P235" s="521"/>
      <c r="Q235" s="521"/>
      <c r="R235" s="519"/>
      <c r="S235" s="521"/>
      <c r="T235" s="521"/>
      <c r="U235" s="521"/>
      <c r="V235" s="519"/>
      <c r="W235" s="408"/>
      <c r="X235" s="408"/>
      <c r="Y235" s="408"/>
      <c r="Z235" s="409"/>
      <c r="AA235" s="408">
        <v>1</v>
      </c>
      <c r="AB235" s="408">
        <v>6</v>
      </c>
      <c r="AC235" s="408">
        <v>9</v>
      </c>
      <c r="AD235" s="409">
        <v>16</v>
      </c>
      <c r="AE235" s="408">
        <v>4</v>
      </c>
      <c r="AF235" s="408">
        <v>6</v>
      </c>
      <c r="AG235" s="408">
        <v>8</v>
      </c>
      <c r="AH235" s="409">
        <v>18</v>
      </c>
      <c r="AI235" s="408">
        <v>1</v>
      </c>
      <c r="AJ235" s="408">
        <v>6</v>
      </c>
      <c r="AK235" s="408">
        <v>17</v>
      </c>
      <c r="AL235" s="409">
        <v>24</v>
      </c>
      <c r="AM235" s="408">
        <v>1</v>
      </c>
      <c r="AN235" s="408">
        <v>3</v>
      </c>
      <c r="AO235" s="408">
        <v>21</v>
      </c>
      <c r="AP235" s="409">
        <v>25</v>
      </c>
      <c r="AQ235" s="408">
        <v>1</v>
      </c>
      <c r="AR235" s="408">
        <v>3</v>
      </c>
      <c r="AS235" s="408">
        <v>8</v>
      </c>
      <c r="AT235" s="409">
        <v>12</v>
      </c>
    </row>
    <row r="236" spans="1:46" s="457" customFormat="1">
      <c r="A236" s="736"/>
      <c r="B236" s="407" t="s">
        <v>260</v>
      </c>
      <c r="C236" s="521"/>
      <c r="D236" s="521"/>
      <c r="E236" s="521"/>
      <c r="F236" s="519"/>
      <c r="G236" s="521"/>
      <c r="H236" s="521"/>
      <c r="I236" s="521"/>
      <c r="J236" s="519"/>
      <c r="K236" s="521"/>
      <c r="L236" s="521"/>
      <c r="M236" s="521"/>
      <c r="N236" s="519"/>
      <c r="O236" s="521"/>
      <c r="P236" s="521"/>
      <c r="Q236" s="521"/>
      <c r="R236" s="519"/>
      <c r="S236" s="521"/>
      <c r="T236" s="521"/>
      <c r="U236" s="521"/>
      <c r="V236" s="519"/>
      <c r="W236" s="408">
        <v>17</v>
      </c>
      <c r="X236" s="408">
        <v>35</v>
      </c>
      <c r="Y236" s="408">
        <v>56</v>
      </c>
      <c r="Z236" s="409">
        <v>108</v>
      </c>
      <c r="AA236" s="408">
        <v>20</v>
      </c>
      <c r="AB236" s="408">
        <v>77</v>
      </c>
      <c r="AC236" s="408">
        <v>123</v>
      </c>
      <c r="AD236" s="409">
        <v>220</v>
      </c>
      <c r="AE236" s="408">
        <v>16</v>
      </c>
      <c r="AF236" s="408">
        <v>60</v>
      </c>
      <c r="AG236" s="408">
        <v>144</v>
      </c>
      <c r="AH236" s="409">
        <v>220</v>
      </c>
      <c r="AI236" s="408">
        <v>17</v>
      </c>
      <c r="AJ236" s="408">
        <v>77</v>
      </c>
      <c r="AK236" s="408">
        <v>111</v>
      </c>
      <c r="AL236" s="409">
        <v>205</v>
      </c>
      <c r="AM236" s="408">
        <v>8</v>
      </c>
      <c r="AN236" s="408">
        <v>80</v>
      </c>
      <c r="AO236" s="408">
        <v>181</v>
      </c>
      <c r="AP236" s="409">
        <v>269</v>
      </c>
      <c r="AQ236" s="408">
        <v>14</v>
      </c>
      <c r="AR236" s="408">
        <v>83</v>
      </c>
      <c r="AS236" s="408">
        <v>190</v>
      </c>
      <c r="AT236" s="409">
        <v>287</v>
      </c>
    </row>
    <row r="237" spans="1:46" s="457" customFormat="1">
      <c r="A237" s="736"/>
      <c r="B237" s="407" t="s">
        <v>261</v>
      </c>
      <c r="C237" s="521"/>
      <c r="D237" s="521"/>
      <c r="E237" s="521"/>
      <c r="F237" s="519"/>
      <c r="G237" s="521"/>
      <c r="H237" s="521"/>
      <c r="I237" s="521"/>
      <c r="J237" s="519"/>
      <c r="K237" s="521"/>
      <c r="L237" s="521"/>
      <c r="M237" s="521"/>
      <c r="N237" s="519"/>
      <c r="O237" s="521"/>
      <c r="P237" s="521"/>
      <c r="Q237" s="521"/>
      <c r="R237" s="519"/>
      <c r="S237" s="521"/>
      <c r="T237" s="521"/>
      <c r="U237" s="521"/>
      <c r="V237" s="519"/>
      <c r="W237" s="408">
        <v>4</v>
      </c>
      <c r="X237" s="408">
        <v>6</v>
      </c>
      <c r="Y237" s="408">
        <v>4</v>
      </c>
      <c r="Z237" s="409">
        <v>14</v>
      </c>
      <c r="AA237" s="408">
        <v>3</v>
      </c>
      <c r="AB237" s="408">
        <v>8</v>
      </c>
      <c r="AC237" s="408">
        <v>3</v>
      </c>
      <c r="AD237" s="409">
        <v>14</v>
      </c>
      <c r="AE237" s="408"/>
      <c r="AF237" s="408">
        <v>4</v>
      </c>
      <c r="AG237" s="408">
        <v>4</v>
      </c>
      <c r="AH237" s="409">
        <v>8</v>
      </c>
      <c r="AI237" s="408">
        <v>21</v>
      </c>
      <c r="AJ237" s="408">
        <v>141</v>
      </c>
      <c r="AK237" s="408">
        <v>74</v>
      </c>
      <c r="AL237" s="409">
        <v>236</v>
      </c>
      <c r="AM237" s="408">
        <v>27</v>
      </c>
      <c r="AN237" s="408">
        <v>109</v>
      </c>
      <c r="AO237" s="408">
        <v>64</v>
      </c>
      <c r="AP237" s="409">
        <v>200</v>
      </c>
      <c r="AQ237" s="408">
        <v>31</v>
      </c>
      <c r="AR237" s="408">
        <v>176</v>
      </c>
      <c r="AS237" s="408">
        <v>94</v>
      </c>
      <c r="AT237" s="409">
        <v>301</v>
      </c>
    </row>
    <row r="238" spans="1:46" s="457" customFormat="1">
      <c r="A238" s="736"/>
      <c r="B238" s="407" t="s">
        <v>262</v>
      </c>
      <c r="C238" s="521"/>
      <c r="D238" s="521"/>
      <c r="E238" s="521"/>
      <c r="F238" s="519"/>
      <c r="G238" s="521"/>
      <c r="H238" s="521"/>
      <c r="I238" s="521"/>
      <c r="J238" s="519"/>
      <c r="K238" s="521"/>
      <c r="L238" s="521"/>
      <c r="M238" s="521"/>
      <c r="N238" s="519"/>
      <c r="O238" s="521"/>
      <c r="P238" s="521"/>
      <c r="Q238" s="521"/>
      <c r="R238" s="519"/>
      <c r="S238" s="521"/>
      <c r="T238" s="521"/>
      <c r="U238" s="521"/>
      <c r="V238" s="519"/>
      <c r="W238" s="408">
        <v>2</v>
      </c>
      <c r="X238" s="408">
        <v>23</v>
      </c>
      <c r="Y238" s="408">
        <v>21</v>
      </c>
      <c r="Z238" s="409">
        <v>46</v>
      </c>
      <c r="AA238" s="408">
        <v>2</v>
      </c>
      <c r="AB238" s="408">
        <v>19</v>
      </c>
      <c r="AC238" s="408">
        <v>17</v>
      </c>
      <c r="AD238" s="409">
        <v>38</v>
      </c>
      <c r="AE238" s="408">
        <v>2</v>
      </c>
      <c r="AF238" s="408">
        <v>16</v>
      </c>
      <c r="AG238" s="408">
        <v>24</v>
      </c>
      <c r="AH238" s="409">
        <v>42</v>
      </c>
      <c r="AI238" s="408">
        <v>1</v>
      </c>
      <c r="AJ238" s="408">
        <v>5</v>
      </c>
      <c r="AK238" s="408">
        <v>44</v>
      </c>
      <c r="AL238" s="409">
        <v>50</v>
      </c>
      <c r="AM238" s="408">
        <v>1</v>
      </c>
      <c r="AN238" s="408">
        <v>10</v>
      </c>
      <c r="AO238" s="408">
        <v>23</v>
      </c>
      <c r="AP238" s="409">
        <v>34</v>
      </c>
      <c r="AQ238" s="408">
        <v>2</v>
      </c>
      <c r="AR238" s="408">
        <v>15</v>
      </c>
      <c r="AS238" s="408">
        <v>32</v>
      </c>
      <c r="AT238" s="409">
        <v>49</v>
      </c>
    </row>
    <row r="239" spans="1:46" s="457" customFormat="1">
      <c r="A239" s="736"/>
      <c r="B239" s="407" t="s">
        <v>550</v>
      </c>
      <c r="C239" s="521"/>
      <c r="D239" s="521"/>
      <c r="E239" s="521"/>
      <c r="F239" s="519"/>
      <c r="G239" s="521"/>
      <c r="H239" s="521"/>
      <c r="I239" s="521"/>
      <c r="J239" s="519"/>
      <c r="K239" s="521"/>
      <c r="L239" s="521"/>
      <c r="M239" s="521"/>
      <c r="N239" s="519"/>
      <c r="O239" s="521"/>
      <c r="P239" s="521"/>
      <c r="Q239" s="521"/>
      <c r="R239" s="519"/>
      <c r="S239" s="521"/>
      <c r="T239" s="521"/>
      <c r="U239" s="521"/>
      <c r="V239" s="519"/>
      <c r="W239" s="408">
        <v>1</v>
      </c>
      <c r="X239" s="408">
        <v>11</v>
      </c>
      <c r="Y239" s="408">
        <v>6</v>
      </c>
      <c r="Z239" s="409">
        <v>18</v>
      </c>
      <c r="AA239" s="408">
        <v>5</v>
      </c>
      <c r="AB239" s="408">
        <v>24</v>
      </c>
      <c r="AC239" s="408">
        <v>2</v>
      </c>
      <c r="AD239" s="409">
        <v>31</v>
      </c>
      <c r="AE239" s="408">
        <v>4</v>
      </c>
      <c r="AF239" s="408">
        <v>15</v>
      </c>
      <c r="AG239" s="408">
        <v>3</v>
      </c>
      <c r="AH239" s="409">
        <v>22</v>
      </c>
      <c r="AI239" s="408">
        <v>2</v>
      </c>
      <c r="AJ239" s="408">
        <v>23</v>
      </c>
      <c r="AK239" s="408">
        <v>4</v>
      </c>
      <c r="AL239" s="409">
        <v>29</v>
      </c>
      <c r="AM239" s="408"/>
      <c r="AN239" s="408">
        <v>17</v>
      </c>
      <c r="AO239" s="408">
        <v>5</v>
      </c>
      <c r="AP239" s="409">
        <v>22</v>
      </c>
      <c r="AQ239" s="408">
        <v>3</v>
      </c>
      <c r="AR239" s="408">
        <v>38</v>
      </c>
      <c r="AS239" s="408">
        <v>9</v>
      </c>
      <c r="AT239" s="409">
        <v>50</v>
      </c>
    </row>
    <row r="240" spans="1:46" s="457" customFormat="1">
      <c r="A240" s="736"/>
      <c r="B240" s="407" t="s">
        <v>525</v>
      </c>
      <c r="C240" s="521"/>
      <c r="D240" s="521"/>
      <c r="E240" s="521"/>
      <c r="F240" s="519"/>
      <c r="G240" s="521"/>
      <c r="H240" s="521"/>
      <c r="I240" s="521"/>
      <c r="J240" s="519"/>
      <c r="K240" s="521"/>
      <c r="L240" s="521"/>
      <c r="M240" s="521"/>
      <c r="N240" s="519"/>
      <c r="O240" s="521"/>
      <c r="P240" s="521"/>
      <c r="Q240" s="521"/>
      <c r="R240" s="519"/>
      <c r="S240" s="521"/>
      <c r="T240" s="521"/>
      <c r="U240" s="521"/>
      <c r="V240" s="519"/>
      <c r="W240" s="408">
        <v>9</v>
      </c>
      <c r="X240" s="408">
        <v>68</v>
      </c>
      <c r="Y240" s="408">
        <v>36</v>
      </c>
      <c r="Z240" s="409">
        <v>113</v>
      </c>
      <c r="AA240" s="408">
        <v>8</v>
      </c>
      <c r="AB240" s="408">
        <v>86</v>
      </c>
      <c r="AC240" s="408">
        <v>45</v>
      </c>
      <c r="AD240" s="409">
        <v>139</v>
      </c>
      <c r="AE240" s="408">
        <v>19</v>
      </c>
      <c r="AF240" s="408">
        <v>86</v>
      </c>
      <c r="AG240" s="408">
        <v>42</v>
      </c>
      <c r="AH240" s="409">
        <v>147</v>
      </c>
      <c r="AI240" s="408"/>
      <c r="AJ240" s="408"/>
      <c r="AK240" s="408"/>
      <c r="AL240" s="409"/>
      <c r="AM240" s="408"/>
      <c r="AN240" s="408"/>
      <c r="AO240" s="408"/>
      <c r="AP240" s="409"/>
      <c r="AQ240" s="408"/>
      <c r="AR240" s="408"/>
      <c r="AS240" s="408"/>
      <c r="AT240" s="409"/>
    </row>
    <row r="241" spans="1:46" s="457" customFormat="1">
      <c r="A241" s="736"/>
      <c r="B241" s="407" t="s">
        <v>263</v>
      </c>
      <c r="C241" s="521"/>
      <c r="D241" s="521"/>
      <c r="E241" s="521"/>
      <c r="F241" s="519"/>
      <c r="G241" s="521"/>
      <c r="H241" s="521"/>
      <c r="I241" s="521"/>
      <c r="J241" s="519"/>
      <c r="K241" s="521"/>
      <c r="L241" s="521"/>
      <c r="M241" s="521"/>
      <c r="N241" s="519"/>
      <c r="O241" s="521"/>
      <c r="P241" s="521"/>
      <c r="Q241" s="521"/>
      <c r="R241" s="519"/>
      <c r="S241" s="521"/>
      <c r="T241" s="521"/>
      <c r="U241" s="521"/>
      <c r="V241" s="519"/>
      <c r="W241" s="408"/>
      <c r="X241" s="408"/>
      <c r="Y241" s="408"/>
      <c r="Z241" s="409"/>
      <c r="AA241" s="408"/>
      <c r="AB241" s="408">
        <v>1</v>
      </c>
      <c r="AC241" s="408">
        <v>1</v>
      </c>
      <c r="AD241" s="409">
        <v>2</v>
      </c>
      <c r="AE241" s="408"/>
      <c r="AF241" s="408"/>
      <c r="AG241" s="408"/>
      <c r="AH241" s="409"/>
      <c r="AI241" s="408">
        <v>11</v>
      </c>
      <c r="AJ241" s="408">
        <v>94</v>
      </c>
      <c r="AK241" s="408">
        <v>43</v>
      </c>
      <c r="AL241" s="409">
        <v>148</v>
      </c>
      <c r="AM241" s="408">
        <v>5</v>
      </c>
      <c r="AN241" s="408">
        <v>58</v>
      </c>
      <c r="AO241" s="408">
        <v>37</v>
      </c>
      <c r="AP241" s="409">
        <v>100</v>
      </c>
      <c r="AQ241" s="408">
        <v>17</v>
      </c>
      <c r="AR241" s="408">
        <v>100</v>
      </c>
      <c r="AS241" s="408">
        <v>19</v>
      </c>
      <c r="AT241" s="409">
        <v>136</v>
      </c>
    </row>
    <row r="242" spans="1:46" s="457" customFormat="1">
      <c r="A242" s="736"/>
      <c r="B242" s="407" t="s">
        <v>227</v>
      </c>
      <c r="C242" s="521"/>
      <c r="D242" s="521"/>
      <c r="E242" s="521"/>
      <c r="F242" s="519"/>
      <c r="G242" s="521"/>
      <c r="H242" s="521"/>
      <c r="I242" s="521"/>
      <c r="J242" s="519"/>
      <c r="K242" s="521"/>
      <c r="L242" s="521"/>
      <c r="M242" s="521"/>
      <c r="N242" s="519"/>
      <c r="O242" s="521"/>
      <c r="P242" s="521"/>
      <c r="Q242" s="521"/>
      <c r="R242" s="519"/>
      <c r="S242" s="521"/>
      <c r="T242" s="521"/>
      <c r="U242" s="521"/>
      <c r="V242" s="519"/>
      <c r="W242" s="408"/>
      <c r="X242" s="408"/>
      <c r="Y242" s="408"/>
      <c r="Z242" s="409"/>
      <c r="AA242" s="408"/>
      <c r="AB242" s="408"/>
      <c r="AC242" s="408"/>
      <c r="AD242" s="409"/>
      <c r="AE242" s="408"/>
      <c r="AF242" s="408"/>
      <c r="AG242" s="408"/>
      <c r="AH242" s="409"/>
      <c r="AI242" s="408"/>
      <c r="AJ242" s="408"/>
      <c r="AK242" s="408">
        <v>4</v>
      </c>
      <c r="AL242" s="409">
        <v>4</v>
      </c>
      <c r="AM242" s="408"/>
      <c r="AN242" s="408">
        <v>3</v>
      </c>
      <c r="AO242" s="408">
        <v>4</v>
      </c>
      <c r="AP242" s="409">
        <v>7</v>
      </c>
      <c r="AQ242" s="408">
        <v>1</v>
      </c>
      <c r="AR242" s="408">
        <v>8</v>
      </c>
      <c r="AS242" s="408">
        <v>3</v>
      </c>
      <c r="AT242" s="409">
        <v>12</v>
      </c>
    </row>
    <row r="243" spans="1:46" s="457" customFormat="1">
      <c r="A243" s="736"/>
      <c r="B243" s="407" t="s">
        <v>264</v>
      </c>
      <c r="C243" s="521"/>
      <c r="D243" s="521"/>
      <c r="E243" s="521"/>
      <c r="F243" s="519"/>
      <c r="G243" s="521"/>
      <c r="H243" s="521"/>
      <c r="I243" s="521"/>
      <c r="J243" s="519"/>
      <c r="K243" s="521"/>
      <c r="L243" s="521"/>
      <c r="M243" s="521"/>
      <c r="N243" s="519"/>
      <c r="O243" s="521"/>
      <c r="P243" s="521"/>
      <c r="Q243" s="521"/>
      <c r="R243" s="519"/>
      <c r="S243" s="521"/>
      <c r="T243" s="521"/>
      <c r="U243" s="521"/>
      <c r="V243" s="519"/>
      <c r="W243" s="408"/>
      <c r="X243" s="408"/>
      <c r="Y243" s="408"/>
      <c r="Z243" s="409"/>
      <c r="AA243" s="408"/>
      <c r="AB243" s="408"/>
      <c r="AC243" s="408"/>
      <c r="AD243" s="409"/>
      <c r="AE243" s="408">
        <v>1</v>
      </c>
      <c r="AF243" s="408">
        <v>7</v>
      </c>
      <c r="AG243" s="408">
        <v>11</v>
      </c>
      <c r="AH243" s="409">
        <v>19</v>
      </c>
      <c r="AI243" s="408">
        <v>4</v>
      </c>
      <c r="AJ243" s="408">
        <v>9</v>
      </c>
      <c r="AK243" s="408">
        <v>22</v>
      </c>
      <c r="AL243" s="409">
        <v>35</v>
      </c>
      <c r="AM243" s="408">
        <v>6</v>
      </c>
      <c r="AN243" s="408">
        <v>5</v>
      </c>
      <c r="AO243" s="408">
        <v>25</v>
      </c>
      <c r="AP243" s="409">
        <v>36</v>
      </c>
      <c r="AQ243" s="408">
        <v>1</v>
      </c>
      <c r="AR243" s="408">
        <v>9</v>
      </c>
      <c r="AS243" s="408">
        <v>24</v>
      </c>
      <c r="AT243" s="409">
        <v>34</v>
      </c>
    </row>
    <row r="244" spans="1:46" s="457" customFormat="1" ht="13.15" customHeight="1">
      <c r="A244" s="736"/>
      <c r="B244" s="407" t="s">
        <v>265</v>
      </c>
      <c r="C244" s="521"/>
      <c r="D244" s="521"/>
      <c r="E244" s="521"/>
      <c r="F244" s="519"/>
      <c r="G244" s="521"/>
      <c r="H244" s="521"/>
      <c r="I244" s="521"/>
      <c r="J244" s="519"/>
      <c r="K244" s="521"/>
      <c r="L244" s="521"/>
      <c r="M244" s="521"/>
      <c r="N244" s="519"/>
      <c r="O244" s="521"/>
      <c r="P244" s="521"/>
      <c r="Q244" s="521"/>
      <c r="R244" s="519"/>
      <c r="S244" s="521"/>
      <c r="T244" s="521"/>
      <c r="U244" s="521"/>
      <c r="V244" s="519"/>
      <c r="W244" s="408"/>
      <c r="X244" s="408"/>
      <c r="Y244" s="408"/>
      <c r="Z244" s="409"/>
      <c r="AA244" s="408"/>
      <c r="AB244" s="408"/>
      <c r="AC244" s="408"/>
      <c r="AD244" s="409"/>
      <c r="AE244" s="408"/>
      <c r="AF244" s="408"/>
      <c r="AG244" s="408"/>
      <c r="AH244" s="409"/>
      <c r="AI244" s="408">
        <v>4</v>
      </c>
      <c r="AJ244" s="408">
        <v>9</v>
      </c>
      <c r="AK244" s="408">
        <v>10</v>
      </c>
      <c r="AL244" s="409">
        <v>23</v>
      </c>
      <c r="AM244" s="408">
        <v>3</v>
      </c>
      <c r="AN244" s="408">
        <v>16</v>
      </c>
      <c r="AO244" s="408">
        <v>5</v>
      </c>
      <c r="AP244" s="409">
        <v>24</v>
      </c>
      <c r="AQ244" s="408">
        <v>2</v>
      </c>
      <c r="AR244" s="408">
        <v>28</v>
      </c>
      <c r="AS244" s="408">
        <v>15</v>
      </c>
      <c r="AT244" s="409">
        <v>45</v>
      </c>
    </row>
    <row r="245" spans="1:46" s="457" customFormat="1">
      <c r="A245" s="736"/>
      <c r="B245" s="407" t="s">
        <v>266</v>
      </c>
      <c r="C245" s="521"/>
      <c r="D245" s="521"/>
      <c r="E245" s="521"/>
      <c r="F245" s="519"/>
      <c r="G245" s="521"/>
      <c r="H245" s="521"/>
      <c r="I245" s="521"/>
      <c r="J245" s="519"/>
      <c r="K245" s="521"/>
      <c r="L245" s="521"/>
      <c r="M245" s="521"/>
      <c r="N245" s="519"/>
      <c r="O245" s="521"/>
      <c r="P245" s="521"/>
      <c r="Q245" s="521"/>
      <c r="R245" s="519"/>
      <c r="S245" s="521"/>
      <c r="T245" s="521"/>
      <c r="U245" s="521"/>
      <c r="V245" s="519"/>
      <c r="W245" s="408"/>
      <c r="X245" s="408"/>
      <c r="Y245" s="408"/>
      <c r="Z245" s="409"/>
      <c r="AA245" s="408"/>
      <c r="AB245" s="408"/>
      <c r="AC245" s="408"/>
      <c r="AD245" s="409"/>
      <c r="AE245" s="408"/>
      <c r="AF245" s="408"/>
      <c r="AG245" s="408"/>
      <c r="AH245" s="409"/>
      <c r="AI245" s="408"/>
      <c r="AJ245" s="408"/>
      <c r="AK245" s="408"/>
      <c r="AL245" s="409"/>
      <c r="AM245" s="408"/>
      <c r="AN245" s="408">
        <v>7</v>
      </c>
      <c r="AO245" s="408">
        <v>13</v>
      </c>
      <c r="AP245" s="409">
        <v>20</v>
      </c>
      <c r="AQ245" s="408">
        <v>1</v>
      </c>
      <c r="AR245" s="408"/>
      <c r="AS245" s="408">
        <v>12</v>
      </c>
      <c r="AT245" s="409">
        <v>13</v>
      </c>
    </row>
    <row r="246" spans="1:46" s="457" customFormat="1">
      <c r="A246" s="736"/>
      <c r="B246" s="407" t="s">
        <v>267</v>
      </c>
      <c r="C246" s="521"/>
      <c r="D246" s="521"/>
      <c r="E246" s="521"/>
      <c r="F246" s="519"/>
      <c r="G246" s="521"/>
      <c r="H246" s="521"/>
      <c r="I246" s="521"/>
      <c r="J246" s="519"/>
      <c r="K246" s="521"/>
      <c r="L246" s="521"/>
      <c r="M246" s="521"/>
      <c r="N246" s="519"/>
      <c r="O246" s="521"/>
      <c r="P246" s="521"/>
      <c r="Q246" s="521"/>
      <c r="R246" s="519"/>
      <c r="S246" s="521"/>
      <c r="T246" s="521"/>
      <c r="U246" s="521"/>
      <c r="V246" s="519"/>
      <c r="W246" s="408">
        <v>12</v>
      </c>
      <c r="X246" s="408">
        <v>55</v>
      </c>
      <c r="Y246" s="408">
        <v>20</v>
      </c>
      <c r="Z246" s="409">
        <v>87</v>
      </c>
      <c r="AA246" s="408">
        <v>21</v>
      </c>
      <c r="AB246" s="408">
        <v>74</v>
      </c>
      <c r="AC246" s="408">
        <v>36</v>
      </c>
      <c r="AD246" s="409">
        <v>131</v>
      </c>
      <c r="AE246" s="408">
        <v>23</v>
      </c>
      <c r="AF246" s="408">
        <v>84</v>
      </c>
      <c r="AG246" s="408">
        <v>25</v>
      </c>
      <c r="AH246" s="409">
        <v>132</v>
      </c>
      <c r="AI246" s="408">
        <v>23</v>
      </c>
      <c r="AJ246" s="408">
        <v>82</v>
      </c>
      <c r="AK246" s="408">
        <v>24</v>
      </c>
      <c r="AL246" s="409">
        <v>129</v>
      </c>
      <c r="AM246" s="408">
        <v>16</v>
      </c>
      <c r="AN246" s="408">
        <v>83</v>
      </c>
      <c r="AO246" s="408">
        <v>30</v>
      </c>
      <c r="AP246" s="409">
        <v>129</v>
      </c>
      <c r="AQ246" s="408">
        <v>19</v>
      </c>
      <c r="AR246" s="408">
        <v>88</v>
      </c>
      <c r="AS246" s="408">
        <v>25</v>
      </c>
      <c r="AT246" s="409">
        <v>132</v>
      </c>
    </row>
    <row r="247" spans="1:46" s="457" customFormat="1">
      <c r="A247" s="736"/>
      <c r="B247" s="407" t="s">
        <v>268</v>
      </c>
      <c r="C247" s="521"/>
      <c r="D247" s="521"/>
      <c r="E247" s="521"/>
      <c r="F247" s="519"/>
      <c r="G247" s="521"/>
      <c r="H247" s="521"/>
      <c r="I247" s="521"/>
      <c r="J247" s="519"/>
      <c r="K247" s="521"/>
      <c r="L247" s="521"/>
      <c r="M247" s="521"/>
      <c r="N247" s="519"/>
      <c r="O247" s="521"/>
      <c r="P247" s="521"/>
      <c r="Q247" s="521"/>
      <c r="R247" s="519"/>
      <c r="S247" s="521"/>
      <c r="T247" s="521"/>
      <c r="U247" s="521"/>
      <c r="V247" s="519"/>
      <c r="W247" s="408"/>
      <c r="X247" s="408"/>
      <c r="Y247" s="408"/>
      <c r="Z247" s="409"/>
      <c r="AA247" s="408"/>
      <c r="AB247" s="408"/>
      <c r="AC247" s="408"/>
      <c r="AD247" s="409"/>
      <c r="AE247" s="408"/>
      <c r="AF247" s="408"/>
      <c r="AG247" s="408"/>
      <c r="AH247" s="409"/>
      <c r="AI247" s="408"/>
      <c r="AJ247" s="408">
        <v>1</v>
      </c>
      <c r="AK247" s="408"/>
      <c r="AL247" s="409">
        <v>1</v>
      </c>
      <c r="AM247" s="408">
        <v>2</v>
      </c>
      <c r="AN247" s="408">
        <v>3</v>
      </c>
      <c r="AO247" s="408">
        <v>4</v>
      </c>
      <c r="AP247" s="409">
        <v>9</v>
      </c>
      <c r="AQ247" s="408">
        <v>1</v>
      </c>
      <c r="AR247" s="408">
        <v>2</v>
      </c>
      <c r="AS247" s="408">
        <v>5</v>
      </c>
      <c r="AT247" s="409">
        <v>8</v>
      </c>
    </row>
    <row r="248" spans="1:46" s="457" customFormat="1">
      <c r="A248" s="736"/>
      <c r="B248" s="407" t="s">
        <v>269</v>
      </c>
      <c r="C248" s="521"/>
      <c r="D248" s="521"/>
      <c r="E248" s="521"/>
      <c r="F248" s="519"/>
      <c r="G248" s="521"/>
      <c r="H248" s="521"/>
      <c r="I248" s="521"/>
      <c r="J248" s="519"/>
      <c r="K248" s="521"/>
      <c r="L248" s="521"/>
      <c r="M248" s="521"/>
      <c r="N248" s="519"/>
      <c r="O248" s="521"/>
      <c r="P248" s="521"/>
      <c r="Q248" s="521"/>
      <c r="R248" s="519"/>
      <c r="S248" s="521"/>
      <c r="T248" s="521"/>
      <c r="U248" s="521"/>
      <c r="V248" s="519"/>
      <c r="W248" s="408">
        <v>4</v>
      </c>
      <c r="X248" s="408">
        <v>30</v>
      </c>
      <c r="Y248" s="408">
        <v>5</v>
      </c>
      <c r="Z248" s="409">
        <v>39</v>
      </c>
      <c r="AA248" s="408">
        <v>10</v>
      </c>
      <c r="AB248" s="408">
        <v>42</v>
      </c>
      <c r="AC248" s="408">
        <v>22</v>
      </c>
      <c r="AD248" s="409">
        <v>74</v>
      </c>
      <c r="AE248" s="408">
        <v>14</v>
      </c>
      <c r="AF248" s="408">
        <v>41</v>
      </c>
      <c r="AG248" s="408">
        <v>24</v>
      </c>
      <c r="AH248" s="409">
        <v>79</v>
      </c>
      <c r="AI248" s="408">
        <v>3</v>
      </c>
      <c r="AJ248" s="408">
        <v>51</v>
      </c>
      <c r="AK248" s="408">
        <v>20</v>
      </c>
      <c r="AL248" s="409">
        <v>74</v>
      </c>
      <c r="AM248" s="408">
        <v>9</v>
      </c>
      <c r="AN248" s="408">
        <v>40</v>
      </c>
      <c r="AO248" s="408">
        <v>27</v>
      </c>
      <c r="AP248" s="409">
        <v>76</v>
      </c>
      <c r="AQ248" s="408">
        <v>12</v>
      </c>
      <c r="AR248" s="408">
        <v>69</v>
      </c>
      <c r="AS248" s="408">
        <v>33</v>
      </c>
      <c r="AT248" s="409">
        <v>114</v>
      </c>
    </row>
    <row r="249" spans="1:46" s="457" customFormat="1">
      <c r="A249" s="736"/>
      <c r="B249" s="407" t="s">
        <v>270</v>
      </c>
      <c r="C249" s="521"/>
      <c r="D249" s="521"/>
      <c r="E249" s="521"/>
      <c r="F249" s="519"/>
      <c r="G249" s="521"/>
      <c r="H249" s="521"/>
      <c r="I249" s="521"/>
      <c r="J249" s="519"/>
      <c r="K249" s="521"/>
      <c r="L249" s="521"/>
      <c r="M249" s="521"/>
      <c r="N249" s="519"/>
      <c r="O249" s="521"/>
      <c r="P249" s="521"/>
      <c r="Q249" s="521"/>
      <c r="R249" s="519"/>
      <c r="S249" s="521"/>
      <c r="T249" s="521"/>
      <c r="U249" s="521"/>
      <c r="V249" s="519"/>
      <c r="W249" s="408"/>
      <c r="X249" s="408"/>
      <c r="Y249" s="408"/>
      <c r="Z249" s="409"/>
      <c r="AA249" s="408"/>
      <c r="AB249" s="408"/>
      <c r="AC249" s="408"/>
      <c r="AD249" s="409"/>
      <c r="AE249" s="408"/>
      <c r="AF249" s="408"/>
      <c r="AG249" s="408"/>
      <c r="AH249" s="409"/>
      <c r="AI249" s="408"/>
      <c r="AJ249" s="408"/>
      <c r="AK249" s="408"/>
      <c r="AL249" s="409"/>
      <c r="AM249" s="408">
        <v>2</v>
      </c>
      <c r="AN249" s="408">
        <v>6</v>
      </c>
      <c r="AO249" s="408">
        <v>1</v>
      </c>
      <c r="AP249" s="409">
        <v>9</v>
      </c>
      <c r="AQ249" s="408">
        <v>4</v>
      </c>
      <c r="AR249" s="408">
        <v>29</v>
      </c>
      <c r="AS249" s="408">
        <v>7</v>
      </c>
      <c r="AT249" s="409">
        <v>40</v>
      </c>
    </row>
    <row r="250" spans="1:46" s="457" customFormat="1">
      <c r="A250" s="736"/>
      <c r="B250" s="407" t="s">
        <v>271</v>
      </c>
      <c r="C250" s="521"/>
      <c r="D250" s="521"/>
      <c r="E250" s="521"/>
      <c r="F250" s="519"/>
      <c r="G250" s="521"/>
      <c r="H250" s="521"/>
      <c r="I250" s="521"/>
      <c r="J250" s="519"/>
      <c r="K250" s="521"/>
      <c r="L250" s="521"/>
      <c r="M250" s="521"/>
      <c r="N250" s="519"/>
      <c r="O250" s="521"/>
      <c r="P250" s="521"/>
      <c r="Q250" s="521"/>
      <c r="R250" s="519"/>
      <c r="S250" s="521"/>
      <c r="T250" s="521"/>
      <c r="U250" s="521"/>
      <c r="V250" s="519"/>
      <c r="W250" s="408"/>
      <c r="X250" s="408"/>
      <c r="Y250" s="408"/>
      <c r="Z250" s="409"/>
      <c r="AA250" s="408"/>
      <c r="AB250" s="408"/>
      <c r="AC250" s="408"/>
      <c r="AD250" s="409"/>
      <c r="AE250" s="408"/>
      <c r="AF250" s="408"/>
      <c r="AG250" s="408"/>
      <c r="AH250" s="409"/>
      <c r="AI250" s="408"/>
      <c r="AJ250" s="408">
        <v>19</v>
      </c>
      <c r="AK250" s="408">
        <v>21</v>
      </c>
      <c r="AL250" s="409">
        <v>40</v>
      </c>
      <c r="AM250" s="408">
        <v>6</v>
      </c>
      <c r="AN250" s="408">
        <v>21</v>
      </c>
      <c r="AO250" s="408">
        <v>15</v>
      </c>
      <c r="AP250" s="409">
        <v>42</v>
      </c>
      <c r="AQ250" s="408">
        <v>8</v>
      </c>
      <c r="AR250" s="408">
        <v>43</v>
      </c>
      <c r="AS250" s="408">
        <v>28</v>
      </c>
      <c r="AT250" s="409">
        <v>79</v>
      </c>
    </row>
    <row r="251" spans="1:46" s="457" customFormat="1">
      <c r="A251" s="736"/>
      <c r="B251" s="407" t="s">
        <v>272</v>
      </c>
      <c r="C251" s="521"/>
      <c r="D251" s="521"/>
      <c r="E251" s="521"/>
      <c r="F251" s="519"/>
      <c r="G251" s="521"/>
      <c r="H251" s="521"/>
      <c r="I251" s="521"/>
      <c r="J251" s="519"/>
      <c r="K251" s="521"/>
      <c r="L251" s="521"/>
      <c r="M251" s="521"/>
      <c r="N251" s="519"/>
      <c r="O251" s="521"/>
      <c r="P251" s="521"/>
      <c r="Q251" s="521"/>
      <c r="R251" s="519"/>
      <c r="S251" s="521"/>
      <c r="T251" s="521"/>
      <c r="U251" s="521"/>
      <c r="V251" s="519"/>
      <c r="W251" s="408"/>
      <c r="X251" s="408"/>
      <c r="Y251" s="408"/>
      <c r="Z251" s="409"/>
      <c r="AA251" s="408"/>
      <c r="AB251" s="408"/>
      <c r="AC251" s="408"/>
      <c r="AD251" s="409"/>
      <c r="AE251" s="408"/>
      <c r="AF251" s="408"/>
      <c r="AG251" s="408"/>
      <c r="AH251" s="409"/>
      <c r="AI251" s="408"/>
      <c r="AJ251" s="408">
        <v>3</v>
      </c>
      <c r="AK251" s="408">
        <v>2</v>
      </c>
      <c r="AL251" s="409">
        <v>5</v>
      </c>
      <c r="AM251" s="408">
        <v>1</v>
      </c>
      <c r="AN251" s="408">
        <v>1</v>
      </c>
      <c r="AO251" s="408">
        <v>3</v>
      </c>
      <c r="AP251" s="409">
        <v>5</v>
      </c>
      <c r="AQ251" s="408">
        <v>1</v>
      </c>
      <c r="AR251" s="408">
        <v>4</v>
      </c>
      <c r="AS251" s="408">
        <v>4</v>
      </c>
      <c r="AT251" s="409">
        <v>9</v>
      </c>
    </row>
    <row r="252" spans="1:46" s="457" customFormat="1">
      <c r="A252" s="736"/>
      <c r="B252" s="407" t="s">
        <v>273</v>
      </c>
      <c r="C252" s="521"/>
      <c r="D252" s="521"/>
      <c r="E252" s="521"/>
      <c r="F252" s="519"/>
      <c r="G252" s="521"/>
      <c r="H252" s="521"/>
      <c r="I252" s="521"/>
      <c r="J252" s="519"/>
      <c r="K252" s="521"/>
      <c r="L252" s="521"/>
      <c r="M252" s="521"/>
      <c r="N252" s="519"/>
      <c r="O252" s="521"/>
      <c r="P252" s="521"/>
      <c r="Q252" s="521"/>
      <c r="R252" s="519"/>
      <c r="S252" s="521"/>
      <c r="T252" s="521"/>
      <c r="U252" s="521"/>
      <c r="V252" s="519"/>
      <c r="W252" s="408"/>
      <c r="X252" s="408"/>
      <c r="Y252" s="408"/>
      <c r="Z252" s="409"/>
      <c r="AA252" s="408"/>
      <c r="AB252" s="408">
        <v>1</v>
      </c>
      <c r="AC252" s="408"/>
      <c r="AD252" s="409">
        <v>1</v>
      </c>
      <c r="AE252" s="408">
        <v>1</v>
      </c>
      <c r="AF252" s="408"/>
      <c r="AG252" s="408"/>
      <c r="AH252" s="409">
        <v>1</v>
      </c>
      <c r="AI252" s="408">
        <v>3</v>
      </c>
      <c r="AJ252" s="408">
        <v>32</v>
      </c>
      <c r="AK252" s="408">
        <v>10</v>
      </c>
      <c r="AL252" s="409">
        <v>45</v>
      </c>
      <c r="AM252" s="408">
        <v>4</v>
      </c>
      <c r="AN252" s="408">
        <v>33</v>
      </c>
      <c r="AO252" s="408">
        <v>19</v>
      </c>
      <c r="AP252" s="409">
        <v>56</v>
      </c>
      <c r="AQ252" s="408">
        <v>11</v>
      </c>
      <c r="AR252" s="408">
        <v>67</v>
      </c>
      <c r="AS252" s="408">
        <v>21</v>
      </c>
      <c r="AT252" s="409">
        <v>99</v>
      </c>
    </row>
    <row r="253" spans="1:46" s="457" customFormat="1">
      <c r="A253" s="736"/>
      <c r="B253" s="407" t="s">
        <v>274</v>
      </c>
      <c r="C253" s="521"/>
      <c r="D253" s="521"/>
      <c r="E253" s="521"/>
      <c r="F253" s="519"/>
      <c r="G253" s="521"/>
      <c r="H253" s="521"/>
      <c r="I253" s="521"/>
      <c r="J253" s="519"/>
      <c r="K253" s="521"/>
      <c r="L253" s="521"/>
      <c r="M253" s="521"/>
      <c r="N253" s="519"/>
      <c r="O253" s="521"/>
      <c r="P253" s="521"/>
      <c r="Q253" s="521"/>
      <c r="R253" s="519"/>
      <c r="S253" s="521"/>
      <c r="T253" s="521"/>
      <c r="U253" s="521"/>
      <c r="V253" s="519"/>
      <c r="W253" s="408"/>
      <c r="X253" s="408">
        <v>4</v>
      </c>
      <c r="Y253" s="408">
        <v>2</v>
      </c>
      <c r="Z253" s="409">
        <v>6</v>
      </c>
      <c r="AA253" s="408">
        <v>4</v>
      </c>
      <c r="AB253" s="408">
        <v>7</v>
      </c>
      <c r="AC253" s="408">
        <v>4</v>
      </c>
      <c r="AD253" s="409">
        <v>15</v>
      </c>
      <c r="AE253" s="408">
        <v>3</v>
      </c>
      <c r="AF253" s="408">
        <v>3</v>
      </c>
      <c r="AG253" s="408">
        <v>4</v>
      </c>
      <c r="AH253" s="409">
        <v>10</v>
      </c>
      <c r="AI253" s="408"/>
      <c r="AJ253" s="408">
        <v>6</v>
      </c>
      <c r="AK253" s="408">
        <v>5</v>
      </c>
      <c r="AL253" s="409">
        <v>11</v>
      </c>
      <c r="AM253" s="408">
        <v>1</v>
      </c>
      <c r="AN253" s="408">
        <v>4</v>
      </c>
      <c r="AO253" s="408">
        <v>4</v>
      </c>
      <c r="AP253" s="409">
        <v>9</v>
      </c>
      <c r="AQ253" s="408"/>
      <c r="AR253" s="408">
        <v>6</v>
      </c>
      <c r="AS253" s="408">
        <v>12</v>
      </c>
      <c r="AT253" s="409">
        <v>18</v>
      </c>
    </row>
    <row r="254" spans="1:46" s="457" customFormat="1">
      <c r="A254" s="736"/>
      <c r="B254" s="407" t="s">
        <v>464</v>
      </c>
      <c r="C254" s="521"/>
      <c r="D254" s="521"/>
      <c r="E254" s="521"/>
      <c r="F254" s="519"/>
      <c r="G254" s="521"/>
      <c r="H254" s="521"/>
      <c r="I254" s="521"/>
      <c r="J254" s="519"/>
      <c r="K254" s="521"/>
      <c r="L254" s="521"/>
      <c r="M254" s="521"/>
      <c r="N254" s="519"/>
      <c r="O254" s="521"/>
      <c r="P254" s="521"/>
      <c r="Q254" s="521"/>
      <c r="R254" s="519"/>
      <c r="S254" s="521"/>
      <c r="T254" s="521"/>
      <c r="U254" s="521"/>
      <c r="V254" s="519"/>
      <c r="W254" s="408">
        <v>3</v>
      </c>
      <c r="X254" s="408">
        <v>10</v>
      </c>
      <c r="Y254" s="408">
        <v>16</v>
      </c>
      <c r="Z254" s="409">
        <v>29</v>
      </c>
      <c r="AA254" s="408">
        <v>5</v>
      </c>
      <c r="AB254" s="408">
        <v>7</v>
      </c>
      <c r="AC254" s="408">
        <v>10</v>
      </c>
      <c r="AD254" s="409">
        <v>22</v>
      </c>
      <c r="AE254" s="408">
        <v>1</v>
      </c>
      <c r="AF254" s="408">
        <v>4</v>
      </c>
      <c r="AG254" s="408">
        <v>19</v>
      </c>
      <c r="AH254" s="409">
        <v>24</v>
      </c>
      <c r="AI254" s="408">
        <v>3</v>
      </c>
      <c r="AJ254" s="408">
        <v>9</v>
      </c>
      <c r="AK254" s="408">
        <v>14</v>
      </c>
      <c r="AL254" s="409">
        <v>26</v>
      </c>
      <c r="AM254" s="408">
        <v>1</v>
      </c>
      <c r="AN254" s="408">
        <v>7</v>
      </c>
      <c r="AO254" s="408">
        <v>16</v>
      </c>
      <c r="AP254" s="409">
        <v>24</v>
      </c>
      <c r="AQ254" s="408"/>
      <c r="AR254" s="408"/>
      <c r="AS254" s="408"/>
      <c r="AT254" s="409"/>
    </row>
    <row r="255" spans="1:46" s="457" customFormat="1">
      <c r="A255" s="736"/>
      <c r="B255" s="407" t="s">
        <v>560</v>
      </c>
      <c r="C255" s="521"/>
      <c r="D255" s="521"/>
      <c r="E255" s="521"/>
      <c r="F255" s="519"/>
      <c r="G255" s="521"/>
      <c r="H255" s="521"/>
      <c r="I255" s="521"/>
      <c r="J255" s="519"/>
      <c r="K255" s="521"/>
      <c r="L255" s="521"/>
      <c r="M255" s="521"/>
      <c r="N255" s="519"/>
      <c r="O255" s="521"/>
      <c r="P255" s="521"/>
      <c r="Q255" s="521"/>
      <c r="R255" s="519"/>
      <c r="S255" s="521"/>
      <c r="T255" s="521"/>
      <c r="U255" s="521"/>
      <c r="V255" s="519"/>
      <c r="W255" s="408"/>
      <c r="X255" s="408"/>
      <c r="Y255" s="408"/>
      <c r="Z255" s="409"/>
      <c r="AA255" s="408"/>
      <c r="AB255" s="408"/>
      <c r="AC255" s="408"/>
      <c r="AD255" s="409"/>
      <c r="AE255" s="408"/>
      <c r="AF255" s="408"/>
      <c r="AG255" s="408"/>
      <c r="AH255" s="409"/>
      <c r="AI255" s="408"/>
      <c r="AJ255" s="408"/>
      <c r="AK255" s="408"/>
      <c r="AL255" s="409"/>
      <c r="AM255" s="408"/>
      <c r="AN255" s="408"/>
      <c r="AO255" s="408"/>
      <c r="AP255" s="409"/>
      <c r="AQ255" s="408">
        <v>1</v>
      </c>
      <c r="AR255" s="408">
        <v>7</v>
      </c>
      <c r="AS255" s="408">
        <v>19</v>
      </c>
      <c r="AT255" s="409">
        <v>27</v>
      </c>
    </row>
    <row r="256" spans="1:46" s="457" customFormat="1">
      <c r="A256" s="736"/>
      <c r="B256" s="407" t="s">
        <v>275</v>
      </c>
      <c r="C256" s="521"/>
      <c r="D256" s="521"/>
      <c r="E256" s="521"/>
      <c r="F256" s="519"/>
      <c r="G256" s="521"/>
      <c r="H256" s="521"/>
      <c r="I256" s="521"/>
      <c r="J256" s="519"/>
      <c r="K256" s="521"/>
      <c r="L256" s="521"/>
      <c r="M256" s="521"/>
      <c r="N256" s="519"/>
      <c r="O256" s="521"/>
      <c r="P256" s="521"/>
      <c r="Q256" s="521"/>
      <c r="R256" s="519"/>
      <c r="S256" s="521"/>
      <c r="T256" s="521"/>
      <c r="U256" s="521"/>
      <c r="V256" s="519"/>
      <c r="W256" s="408">
        <v>6</v>
      </c>
      <c r="X256" s="408">
        <v>40</v>
      </c>
      <c r="Y256" s="408">
        <v>67</v>
      </c>
      <c r="Z256" s="409">
        <v>113</v>
      </c>
      <c r="AA256" s="408">
        <v>6</v>
      </c>
      <c r="AB256" s="408">
        <v>48</v>
      </c>
      <c r="AC256" s="408">
        <v>66</v>
      </c>
      <c r="AD256" s="409">
        <v>120</v>
      </c>
      <c r="AE256" s="408">
        <v>1</v>
      </c>
      <c r="AF256" s="408">
        <v>41</v>
      </c>
      <c r="AG256" s="408">
        <v>81</v>
      </c>
      <c r="AH256" s="409">
        <v>123</v>
      </c>
      <c r="AI256" s="408">
        <v>14</v>
      </c>
      <c r="AJ256" s="408">
        <v>88</v>
      </c>
      <c r="AK256" s="408">
        <v>112</v>
      </c>
      <c r="AL256" s="409">
        <v>214</v>
      </c>
      <c r="AM256" s="408">
        <v>7</v>
      </c>
      <c r="AN256" s="408">
        <v>73</v>
      </c>
      <c r="AO256" s="408">
        <v>114</v>
      </c>
      <c r="AP256" s="409">
        <v>194</v>
      </c>
      <c r="AQ256" s="408">
        <v>9</v>
      </c>
      <c r="AR256" s="408">
        <v>68</v>
      </c>
      <c r="AS256" s="408">
        <v>94</v>
      </c>
      <c r="AT256" s="409">
        <v>171</v>
      </c>
    </row>
    <row r="257" spans="1:46" s="457" customFormat="1">
      <c r="A257" s="736" t="s">
        <v>122</v>
      </c>
      <c r="B257" s="407" t="s">
        <v>276</v>
      </c>
      <c r="C257" s="521"/>
      <c r="D257" s="521"/>
      <c r="E257" s="521"/>
      <c r="F257" s="519"/>
      <c r="G257" s="521"/>
      <c r="H257" s="521"/>
      <c r="I257" s="521"/>
      <c r="J257" s="519"/>
      <c r="K257" s="521"/>
      <c r="L257" s="521"/>
      <c r="M257" s="521"/>
      <c r="N257" s="519"/>
      <c r="O257" s="521"/>
      <c r="P257" s="521"/>
      <c r="Q257" s="521"/>
      <c r="R257" s="519"/>
      <c r="S257" s="521"/>
      <c r="T257" s="521"/>
      <c r="U257" s="521"/>
      <c r="V257" s="519"/>
      <c r="W257" s="408">
        <v>3</v>
      </c>
      <c r="X257" s="408">
        <v>16</v>
      </c>
      <c r="Y257" s="408">
        <v>31</v>
      </c>
      <c r="Z257" s="409">
        <v>50</v>
      </c>
      <c r="AA257" s="408">
        <v>3</v>
      </c>
      <c r="AB257" s="408">
        <v>37</v>
      </c>
      <c r="AC257" s="408">
        <v>31</v>
      </c>
      <c r="AD257" s="409">
        <v>71</v>
      </c>
      <c r="AE257" s="408">
        <v>2</v>
      </c>
      <c r="AF257" s="408">
        <v>21</v>
      </c>
      <c r="AG257" s="408">
        <v>23</v>
      </c>
      <c r="AH257" s="409">
        <v>46</v>
      </c>
      <c r="AI257" s="408">
        <v>2</v>
      </c>
      <c r="AJ257" s="408">
        <v>9</v>
      </c>
      <c r="AK257" s="408">
        <v>39</v>
      </c>
      <c r="AL257" s="409">
        <v>50</v>
      </c>
      <c r="AM257" s="408">
        <v>1</v>
      </c>
      <c r="AN257" s="408">
        <v>13</v>
      </c>
      <c r="AO257" s="408">
        <v>22</v>
      </c>
      <c r="AP257" s="409">
        <v>36</v>
      </c>
      <c r="AQ257" s="408"/>
      <c r="AR257" s="408">
        <v>7</v>
      </c>
      <c r="AS257" s="408">
        <v>29</v>
      </c>
      <c r="AT257" s="409">
        <v>36</v>
      </c>
    </row>
    <row r="258" spans="1:46" s="457" customFormat="1">
      <c r="A258" s="736"/>
      <c r="B258" s="407" t="s">
        <v>277</v>
      </c>
      <c r="C258" s="521"/>
      <c r="D258" s="521"/>
      <c r="E258" s="521"/>
      <c r="F258" s="519"/>
      <c r="G258" s="521"/>
      <c r="H258" s="521"/>
      <c r="I258" s="521"/>
      <c r="J258" s="519"/>
      <c r="K258" s="521"/>
      <c r="L258" s="521"/>
      <c r="M258" s="521"/>
      <c r="N258" s="519"/>
      <c r="O258" s="521"/>
      <c r="P258" s="521"/>
      <c r="Q258" s="521"/>
      <c r="R258" s="519"/>
      <c r="S258" s="521"/>
      <c r="T258" s="521"/>
      <c r="U258" s="521"/>
      <c r="V258" s="519"/>
      <c r="W258" s="408">
        <v>6</v>
      </c>
      <c r="X258" s="408">
        <v>39</v>
      </c>
      <c r="Y258" s="408">
        <v>84</v>
      </c>
      <c r="Z258" s="409">
        <v>129</v>
      </c>
      <c r="AA258" s="408">
        <v>10</v>
      </c>
      <c r="AB258" s="408">
        <v>55</v>
      </c>
      <c r="AC258" s="408">
        <v>82</v>
      </c>
      <c r="AD258" s="409">
        <v>147</v>
      </c>
      <c r="AE258" s="408">
        <v>9</v>
      </c>
      <c r="AF258" s="408">
        <v>69</v>
      </c>
      <c r="AG258" s="408">
        <v>81</v>
      </c>
      <c r="AH258" s="409">
        <v>159</v>
      </c>
      <c r="AI258" s="408">
        <v>3</v>
      </c>
      <c r="AJ258" s="408">
        <v>70</v>
      </c>
      <c r="AK258" s="408">
        <v>117</v>
      </c>
      <c r="AL258" s="409">
        <v>190</v>
      </c>
      <c r="AM258" s="408">
        <v>9</v>
      </c>
      <c r="AN258" s="408">
        <v>49</v>
      </c>
      <c r="AO258" s="408">
        <v>107</v>
      </c>
      <c r="AP258" s="409">
        <v>165</v>
      </c>
      <c r="AQ258" s="408">
        <v>8</v>
      </c>
      <c r="AR258" s="408">
        <v>73</v>
      </c>
      <c r="AS258" s="408">
        <v>129</v>
      </c>
      <c r="AT258" s="409">
        <v>210</v>
      </c>
    </row>
    <row r="259" spans="1:46" s="457" customFormat="1" ht="12.75" customHeight="1">
      <c r="A259" s="736"/>
      <c r="B259" s="407" t="s">
        <v>278</v>
      </c>
      <c r="C259" s="521"/>
      <c r="D259" s="521"/>
      <c r="E259" s="521"/>
      <c r="F259" s="519"/>
      <c r="G259" s="521"/>
      <c r="H259" s="521"/>
      <c r="I259" s="521"/>
      <c r="J259" s="519"/>
      <c r="K259" s="521"/>
      <c r="L259" s="521"/>
      <c r="M259" s="521"/>
      <c r="N259" s="519"/>
      <c r="O259" s="521"/>
      <c r="P259" s="521"/>
      <c r="Q259" s="521"/>
      <c r="R259" s="519"/>
      <c r="S259" s="521"/>
      <c r="T259" s="521"/>
      <c r="U259" s="521"/>
      <c r="V259" s="519"/>
      <c r="W259" s="408">
        <v>3</v>
      </c>
      <c r="X259" s="408">
        <v>20</v>
      </c>
      <c r="Y259" s="408">
        <v>13</v>
      </c>
      <c r="Z259" s="409">
        <v>36</v>
      </c>
      <c r="AA259" s="408">
        <v>11</v>
      </c>
      <c r="AB259" s="408">
        <v>31</v>
      </c>
      <c r="AC259" s="408">
        <v>37</v>
      </c>
      <c r="AD259" s="409">
        <v>79</v>
      </c>
      <c r="AE259" s="408">
        <v>6</v>
      </c>
      <c r="AF259" s="408">
        <v>28</v>
      </c>
      <c r="AG259" s="408">
        <v>36</v>
      </c>
      <c r="AH259" s="409">
        <v>70</v>
      </c>
      <c r="AI259" s="408">
        <v>10</v>
      </c>
      <c r="AJ259" s="408">
        <v>35</v>
      </c>
      <c r="AK259" s="408">
        <v>41</v>
      </c>
      <c r="AL259" s="409">
        <v>86</v>
      </c>
      <c r="AM259" s="408">
        <v>7</v>
      </c>
      <c r="AN259" s="408">
        <v>27</v>
      </c>
      <c r="AO259" s="408">
        <v>49</v>
      </c>
      <c r="AP259" s="409">
        <v>83</v>
      </c>
      <c r="AQ259" s="408">
        <v>6</v>
      </c>
      <c r="AR259" s="408">
        <v>24</v>
      </c>
      <c r="AS259" s="408">
        <v>59</v>
      </c>
      <c r="AT259" s="409">
        <v>89</v>
      </c>
    </row>
    <row r="260" spans="1:46" s="457" customFormat="1" ht="13.15" customHeight="1">
      <c r="A260" s="736"/>
      <c r="B260" s="407" t="s">
        <v>279</v>
      </c>
      <c r="C260" s="521"/>
      <c r="D260" s="521"/>
      <c r="E260" s="521"/>
      <c r="F260" s="519"/>
      <c r="G260" s="521"/>
      <c r="H260" s="521"/>
      <c r="I260" s="521"/>
      <c r="J260" s="519"/>
      <c r="K260" s="521"/>
      <c r="L260" s="521"/>
      <c r="M260" s="521"/>
      <c r="N260" s="519"/>
      <c r="O260" s="521"/>
      <c r="P260" s="521"/>
      <c r="Q260" s="521"/>
      <c r="R260" s="519"/>
      <c r="S260" s="521"/>
      <c r="T260" s="521"/>
      <c r="U260" s="521"/>
      <c r="V260" s="519"/>
      <c r="W260" s="408">
        <v>11</v>
      </c>
      <c r="X260" s="408">
        <v>38</v>
      </c>
      <c r="Y260" s="408">
        <v>49</v>
      </c>
      <c r="Z260" s="409">
        <v>98</v>
      </c>
      <c r="AA260" s="408">
        <v>9</v>
      </c>
      <c r="AB260" s="408">
        <v>72</v>
      </c>
      <c r="AC260" s="408">
        <v>60</v>
      </c>
      <c r="AD260" s="409">
        <v>141</v>
      </c>
      <c r="AE260" s="408">
        <v>12</v>
      </c>
      <c r="AF260" s="408">
        <v>60</v>
      </c>
      <c r="AG260" s="408">
        <v>67</v>
      </c>
      <c r="AH260" s="409">
        <v>139</v>
      </c>
      <c r="AI260" s="408">
        <v>15</v>
      </c>
      <c r="AJ260" s="408">
        <v>51</v>
      </c>
      <c r="AK260" s="408">
        <v>60</v>
      </c>
      <c r="AL260" s="409">
        <v>126</v>
      </c>
      <c r="AM260" s="408">
        <v>10</v>
      </c>
      <c r="AN260" s="408">
        <v>47</v>
      </c>
      <c r="AO260" s="408">
        <v>84</v>
      </c>
      <c r="AP260" s="409">
        <v>141</v>
      </c>
      <c r="AQ260" s="408">
        <v>6</v>
      </c>
      <c r="AR260" s="408">
        <v>60</v>
      </c>
      <c r="AS260" s="408">
        <v>89</v>
      </c>
      <c r="AT260" s="409">
        <v>155</v>
      </c>
    </row>
    <row r="261" spans="1:46" s="457" customFormat="1">
      <c r="A261" s="736"/>
      <c r="B261" s="407" t="s">
        <v>280</v>
      </c>
      <c r="C261" s="521"/>
      <c r="D261" s="521"/>
      <c r="E261" s="521"/>
      <c r="F261" s="519"/>
      <c r="G261" s="521"/>
      <c r="H261" s="521"/>
      <c r="I261" s="521"/>
      <c r="J261" s="519"/>
      <c r="K261" s="521"/>
      <c r="L261" s="521"/>
      <c r="M261" s="521"/>
      <c r="N261" s="519"/>
      <c r="O261" s="521"/>
      <c r="P261" s="521"/>
      <c r="Q261" s="521"/>
      <c r="R261" s="519"/>
      <c r="S261" s="521"/>
      <c r="T261" s="521"/>
      <c r="U261" s="521"/>
      <c r="V261" s="519"/>
      <c r="W261" s="408">
        <v>2</v>
      </c>
      <c r="X261" s="408">
        <v>5</v>
      </c>
      <c r="Y261" s="408">
        <v>2</v>
      </c>
      <c r="Z261" s="409">
        <v>9</v>
      </c>
      <c r="AA261" s="408"/>
      <c r="AB261" s="408">
        <v>7</v>
      </c>
      <c r="AC261" s="408">
        <v>6</v>
      </c>
      <c r="AD261" s="409">
        <v>13</v>
      </c>
      <c r="AE261" s="408">
        <v>2</v>
      </c>
      <c r="AF261" s="408">
        <v>5</v>
      </c>
      <c r="AG261" s="408">
        <v>10</v>
      </c>
      <c r="AH261" s="409">
        <v>17</v>
      </c>
      <c r="AI261" s="408">
        <v>1</v>
      </c>
      <c r="AJ261" s="408">
        <v>8</v>
      </c>
      <c r="AK261" s="408">
        <v>3</v>
      </c>
      <c r="AL261" s="409">
        <v>12</v>
      </c>
      <c r="AM261" s="408"/>
      <c r="AN261" s="408">
        <v>5</v>
      </c>
      <c r="AO261" s="408">
        <v>8</v>
      </c>
      <c r="AP261" s="409">
        <v>13</v>
      </c>
      <c r="AQ261" s="408">
        <v>2</v>
      </c>
      <c r="AR261" s="408">
        <v>10</v>
      </c>
      <c r="AS261" s="408">
        <v>4</v>
      </c>
      <c r="AT261" s="409">
        <v>16</v>
      </c>
    </row>
    <row r="262" spans="1:46" s="457" customFormat="1">
      <c r="A262" s="735"/>
      <c r="B262" s="410" t="s">
        <v>282</v>
      </c>
      <c r="C262" s="410"/>
      <c r="D262" s="410"/>
      <c r="E262" s="410"/>
      <c r="F262" s="410"/>
      <c r="G262" s="410"/>
      <c r="H262" s="410"/>
      <c r="I262" s="410"/>
      <c r="J262" s="410"/>
      <c r="K262" s="410"/>
      <c r="L262" s="410"/>
      <c r="M262" s="410"/>
      <c r="N262" s="410"/>
      <c r="O262" s="410"/>
      <c r="P262" s="410"/>
      <c r="Q262" s="410"/>
      <c r="R262" s="410"/>
      <c r="S262" s="410"/>
      <c r="T262" s="410"/>
      <c r="U262" s="410"/>
      <c r="V262" s="410"/>
      <c r="W262" s="409">
        <v>201</v>
      </c>
      <c r="X262" s="409">
        <v>802</v>
      </c>
      <c r="Y262" s="409">
        <v>746</v>
      </c>
      <c r="Z262" s="411">
        <v>1749</v>
      </c>
      <c r="AA262" s="409">
        <v>205</v>
      </c>
      <c r="AB262" s="411">
        <v>1007</v>
      </c>
      <c r="AC262" s="409">
        <v>866</v>
      </c>
      <c r="AD262" s="411">
        <v>2078</v>
      </c>
      <c r="AE262" s="409">
        <v>195</v>
      </c>
      <c r="AF262" s="409">
        <v>961</v>
      </c>
      <c r="AG262" s="409">
        <v>930</v>
      </c>
      <c r="AH262" s="411">
        <v>2086</v>
      </c>
      <c r="AI262" s="409">
        <v>223</v>
      </c>
      <c r="AJ262" s="411">
        <v>1332</v>
      </c>
      <c r="AK262" s="411">
        <v>1109</v>
      </c>
      <c r="AL262" s="411">
        <v>2664</v>
      </c>
      <c r="AM262" s="409">
        <v>221</v>
      </c>
      <c r="AN262" s="411">
        <v>1157</v>
      </c>
      <c r="AO262" s="411">
        <v>1233</v>
      </c>
      <c r="AP262" s="411">
        <v>2611</v>
      </c>
      <c r="AQ262" s="409">
        <v>241</v>
      </c>
      <c r="AR262" s="411">
        <v>1353</v>
      </c>
      <c r="AS262" s="411">
        <v>1317</v>
      </c>
      <c r="AT262" s="411">
        <v>2911</v>
      </c>
    </row>
    <row r="263" spans="1:46" s="457" customFormat="1" ht="13.15" customHeight="1">
      <c r="A263" s="734" t="s">
        <v>564</v>
      </c>
      <c r="B263" s="407" t="s">
        <v>213</v>
      </c>
      <c r="C263" s="519"/>
      <c r="D263" s="519"/>
      <c r="E263" s="519"/>
      <c r="F263" s="602"/>
      <c r="G263" s="519"/>
      <c r="H263" s="519"/>
      <c r="I263" s="519"/>
      <c r="J263" s="602"/>
      <c r="K263" s="519"/>
      <c r="L263" s="519"/>
      <c r="M263" s="519"/>
      <c r="N263" s="602"/>
      <c r="O263" s="408">
        <v>1</v>
      </c>
      <c r="P263" s="408">
        <v>22</v>
      </c>
      <c r="Q263" s="408">
        <v>43</v>
      </c>
      <c r="R263" s="409">
        <f t="shared" ref="R263:R294" si="23">SUM(O263:Q263)</f>
        <v>66</v>
      </c>
      <c r="S263" s="408">
        <v>4</v>
      </c>
      <c r="T263" s="408">
        <v>15</v>
      </c>
      <c r="U263" s="408">
        <v>12</v>
      </c>
      <c r="V263" s="409">
        <v>31</v>
      </c>
      <c r="W263" s="408"/>
      <c r="X263" s="408"/>
      <c r="Y263" s="408"/>
      <c r="Z263" s="409"/>
      <c r="AA263" s="521"/>
      <c r="AB263" s="521"/>
      <c r="AC263" s="521"/>
      <c r="AD263" s="519"/>
      <c r="AE263" s="521"/>
      <c r="AF263" s="521"/>
      <c r="AG263" s="521"/>
      <c r="AH263" s="519"/>
      <c r="AI263" s="521"/>
      <c r="AJ263" s="521"/>
      <c r="AK263" s="521"/>
      <c r="AL263" s="519"/>
      <c r="AM263" s="521"/>
      <c r="AN263" s="521"/>
      <c r="AO263" s="521"/>
      <c r="AP263" s="519"/>
      <c r="AQ263" s="521"/>
      <c r="AR263" s="521"/>
      <c r="AS263" s="521"/>
      <c r="AT263" s="519"/>
    </row>
    <row r="264" spans="1:46" s="457" customFormat="1" ht="13.15" customHeight="1">
      <c r="A264" s="736"/>
      <c r="B264" s="407" t="s">
        <v>235</v>
      </c>
      <c r="C264" s="519"/>
      <c r="D264" s="519"/>
      <c r="E264" s="519"/>
      <c r="F264" s="602"/>
      <c r="G264" s="519"/>
      <c r="H264" s="519"/>
      <c r="I264" s="519"/>
      <c r="J264" s="602"/>
      <c r="K264" s="519"/>
      <c r="L264" s="519"/>
      <c r="M264" s="519"/>
      <c r="N264" s="602"/>
      <c r="O264" s="408"/>
      <c r="P264" s="408">
        <v>1</v>
      </c>
      <c r="Q264" s="408">
        <v>10</v>
      </c>
      <c r="R264" s="409">
        <f t="shared" si="23"/>
        <v>11</v>
      </c>
      <c r="S264" s="408">
        <v>1</v>
      </c>
      <c r="T264" s="408"/>
      <c r="U264" s="408">
        <v>4</v>
      </c>
      <c r="V264" s="409">
        <v>5</v>
      </c>
      <c r="W264" s="408"/>
      <c r="X264" s="408"/>
      <c r="Y264" s="408">
        <v>4</v>
      </c>
      <c r="Z264" s="409">
        <v>4</v>
      </c>
      <c r="AA264" s="521"/>
      <c r="AB264" s="521"/>
      <c r="AC264" s="521"/>
      <c r="AD264" s="519"/>
      <c r="AE264" s="521"/>
      <c r="AF264" s="521"/>
      <c r="AG264" s="521"/>
      <c r="AH264" s="519"/>
      <c r="AI264" s="521"/>
      <c r="AJ264" s="521"/>
      <c r="AK264" s="521"/>
      <c r="AL264" s="519"/>
      <c r="AM264" s="521"/>
      <c r="AN264" s="521"/>
      <c r="AO264" s="521"/>
      <c r="AP264" s="519"/>
      <c r="AQ264" s="521"/>
      <c r="AR264" s="521"/>
      <c r="AS264" s="521"/>
      <c r="AT264" s="519"/>
    </row>
    <row r="265" spans="1:46" s="457" customFormat="1">
      <c r="A265" s="736"/>
      <c r="B265" s="407" t="s">
        <v>573</v>
      </c>
      <c r="C265" s="519"/>
      <c r="D265" s="519"/>
      <c r="E265" s="519"/>
      <c r="F265" s="602"/>
      <c r="G265" s="519"/>
      <c r="H265" s="519"/>
      <c r="I265" s="519"/>
      <c r="J265" s="602"/>
      <c r="K265" s="519"/>
      <c r="L265" s="519"/>
      <c r="M265" s="519"/>
      <c r="N265" s="602"/>
      <c r="O265" s="408">
        <v>71</v>
      </c>
      <c r="P265" s="408">
        <v>267</v>
      </c>
      <c r="Q265" s="408">
        <v>204</v>
      </c>
      <c r="R265" s="409">
        <f t="shared" si="23"/>
        <v>542</v>
      </c>
      <c r="S265" s="408">
        <v>93</v>
      </c>
      <c r="T265" s="408">
        <v>381</v>
      </c>
      <c r="U265" s="408">
        <v>292</v>
      </c>
      <c r="V265" s="409">
        <v>766</v>
      </c>
      <c r="W265" s="408"/>
      <c r="X265" s="408">
        <v>1</v>
      </c>
      <c r="Y265" s="408"/>
      <c r="Z265" s="409">
        <v>1</v>
      </c>
      <c r="AA265" s="521"/>
      <c r="AB265" s="521"/>
      <c r="AC265" s="521"/>
      <c r="AD265" s="519"/>
      <c r="AE265" s="521"/>
      <c r="AF265" s="521"/>
      <c r="AG265" s="521"/>
      <c r="AH265" s="519"/>
      <c r="AI265" s="521"/>
      <c r="AJ265" s="521"/>
      <c r="AK265" s="521"/>
      <c r="AL265" s="519"/>
      <c r="AM265" s="521"/>
      <c r="AN265" s="521"/>
      <c r="AO265" s="521"/>
      <c r="AP265" s="519"/>
      <c r="AQ265" s="521"/>
      <c r="AR265" s="521"/>
      <c r="AS265" s="521"/>
      <c r="AT265" s="519"/>
    </row>
    <row r="266" spans="1:46" s="457" customFormat="1">
      <c r="A266" s="736"/>
      <c r="B266" s="407" t="s">
        <v>654</v>
      </c>
      <c r="C266" s="519"/>
      <c r="D266" s="519"/>
      <c r="E266" s="519"/>
      <c r="F266" s="602"/>
      <c r="G266" s="519"/>
      <c r="H266" s="519"/>
      <c r="I266" s="519"/>
      <c r="J266" s="602"/>
      <c r="K266" s="519"/>
      <c r="L266" s="519"/>
      <c r="M266" s="519"/>
      <c r="N266" s="602"/>
      <c r="O266" s="408">
        <v>2</v>
      </c>
      <c r="P266" s="408">
        <v>6</v>
      </c>
      <c r="Q266" s="408"/>
      <c r="R266" s="409">
        <f t="shared" si="23"/>
        <v>8</v>
      </c>
      <c r="S266" s="408"/>
      <c r="T266" s="408"/>
      <c r="U266" s="408"/>
      <c r="V266" s="409"/>
      <c r="W266" s="408"/>
      <c r="X266" s="408"/>
      <c r="Y266" s="408"/>
      <c r="Z266" s="409"/>
      <c r="AA266" s="521"/>
      <c r="AB266" s="521"/>
      <c r="AC266" s="521"/>
      <c r="AD266" s="519"/>
      <c r="AE266" s="521"/>
      <c r="AF266" s="521"/>
      <c r="AG266" s="521"/>
      <c r="AH266" s="519"/>
      <c r="AI266" s="521"/>
      <c r="AJ266" s="521"/>
      <c r="AK266" s="521"/>
      <c r="AL266" s="519"/>
      <c r="AM266" s="521"/>
      <c r="AN266" s="521"/>
      <c r="AO266" s="521"/>
      <c r="AP266" s="519"/>
      <c r="AQ266" s="521"/>
      <c r="AR266" s="521"/>
      <c r="AS266" s="521"/>
      <c r="AT266" s="519"/>
    </row>
    <row r="267" spans="1:46" s="457" customFormat="1">
      <c r="A267" s="736"/>
      <c r="B267" s="407" t="s">
        <v>599</v>
      </c>
      <c r="C267" s="519"/>
      <c r="D267" s="519"/>
      <c r="E267" s="519"/>
      <c r="F267" s="602"/>
      <c r="G267" s="519"/>
      <c r="H267" s="519"/>
      <c r="I267" s="519"/>
      <c r="J267" s="602"/>
      <c r="K267" s="519"/>
      <c r="L267" s="519"/>
      <c r="M267" s="519"/>
      <c r="N267" s="602"/>
      <c r="O267" s="408">
        <v>12</v>
      </c>
      <c r="P267" s="408">
        <v>24</v>
      </c>
      <c r="Q267" s="408">
        <v>38</v>
      </c>
      <c r="R267" s="409">
        <f t="shared" si="23"/>
        <v>74</v>
      </c>
      <c r="S267" s="408">
        <v>18</v>
      </c>
      <c r="T267" s="408">
        <v>22</v>
      </c>
      <c r="U267" s="408">
        <v>38</v>
      </c>
      <c r="V267" s="409">
        <v>78</v>
      </c>
      <c r="W267" s="521"/>
      <c r="X267" s="521"/>
      <c r="Y267" s="521"/>
      <c r="Z267" s="519"/>
      <c r="AA267" s="521"/>
      <c r="AB267" s="521"/>
      <c r="AC267" s="521"/>
      <c r="AD267" s="519"/>
      <c r="AE267" s="521"/>
      <c r="AF267" s="521"/>
      <c r="AG267" s="521"/>
      <c r="AH267" s="519"/>
      <c r="AI267" s="521"/>
      <c r="AJ267" s="521"/>
      <c r="AK267" s="521"/>
      <c r="AL267" s="519"/>
      <c r="AM267" s="521"/>
      <c r="AN267" s="521"/>
      <c r="AO267" s="521"/>
      <c r="AP267" s="519"/>
      <c r="AQ267" s="521"/>
      <c r="AR267" s="521"/>
      <c r="AS267" s="521"/>
      <c r="AT267" s="519"/>
    </row>
    <row r="268" spans="1:46" s="457" customFormat="1">
      <c r="A268" s="736"/>
      <c r="B268" s="407" t="s">
        <v>601</v>
      </c>
      <c r="C268" s="519"/>
      <c r="D268" s="519"/>
      <c r="E268" s="519"/>
      <c r="F268" s="602"/>
      <c r="G268" s="519"/>
      <c r="H268" s="519"/>
      <c r="I268" s="519"/>
      <c r="J268" s="602"/>
      <c r="K268" s="519"/>
      <c r="L268" s="519"/>
      <c r="M268" s="519"/>
      <c r="N268" s="602"/>
      <c r="O268" s="408">
        <v>15</v>
      </c>
      <c r="P268" s="408">
        <v>53</v>
      </c>
      <c r="Q268" s="408">
        <v>17</v>
      </c>
      <c r="R268" s="409">
        <f t="shared" si="23"/>
        <v>85</v>
      </c>
      <c r="S268" s="408">
        <v>14</v>
      </c>
      <c r="T268" s="408">
        <v>48</v>
      </c>
      <c r="U268" s="408">
        <v>32</v>
      </c>
      <c r="V268" s="409">
        <v>94</v>
      </c>
      <c r="W268" s="521"/>
      <c r="X268" s="521"/>
      <c r="Y268" s="521"/>
      <c r="Z268" s="519"/>
      <c r="AA268" s="521"/>
      <c r="AB268" s="521"/>
      <c r="AC268" s="521"/>
      <c r="AD268" s="519"/>
      <c r="AE268" s="521"/>
      <c r="AF268" s="521"/>
      <c r="AG268" s="521"/>
      <c r="AH268" s="519"/>
      <c r="AI268" s="521"/>
      <c r="AJ268" s="521"/>
      <c r="AK268" s="521"/>
      <c r="AL268" s="519"/>
      <c r="AM268" s="521"/>
      <c r="AN268" s="521"/>
      <c r="AO268" s="521"/>
      <c r="AP268" s="519"/>
      <c r="AQ268" s="521"/>
      <c r="AR268" s="521"/>
      <c r="AS268" s="521"/>
      <c r="AT268" s="519"/>
    </row>
    <row r="269" spans="1:46" s="457" customFormat="1">
      <c r="A269" s="736"/>
      <c r="B269" s="407" t="s">
        <v>600</v>
      </c>
      <c r="C269" s="519"/>
      <c r="D269" s="519"/>
      <c r="E269" s="519"/>
      <c r="F269" s="602"/>
      <c r="G269" s="519"/>
      <c r="H269" s="519"/>
      <c r="I269" s="519"/>
      <c r="J269" s="602"/>
      <c r="K269" s="519"/>
      <c r="L269" s="519"/>
      <c r="M269" s="519"/>
      <c r="N269" s="602"/>
      <c r="O269" s="408"/>
      <c r="P269" s="408">
        <v>3</v>
      </c>
      <c r="Q269" s="408">
        <v>1</v>
      </c>
      <c r="R269" s="409">
        <f t="shared" si="23"/>
        <v>4</v>
      </c>
      <c r="S269" s="408">
        <v>3</v>
      </c>
      <c r="T269" s="408">
        <v>4</v>
      </c>
      <c r="U269" s="408">
        <v>5</v>
      </c>
      <c r="V269" s="409">
        <v>12</v>
      </c>
      <c r="W269" s="521"/>
      <c r="X269" s="521"/>
      <c r="Y269" s="521"/>
      <c r="Z269" s="519"/>
      <c r="AA269" s="521"/>
      <c r="AB269" s="521"/>
      <c r="AC269" s="521"/>
      <c r="AD269" s="519"/>
      <c r="AE269" s="521"/>
      <c r="AF269" s="521"/>
      <c r="AG269" s="521"/>
      <c r="AH269" s="519"/>
      <c r="AI269" s="521"/>
      <c r="AJ269" s="521"/>
      <c r="AK269" s="521"/>
      <c r="AL269" s="519"/>
      <c r="AM269" s="521"/>
      <c r="AN269" s="521"/>
      <c r="AO269" s="521"/>
      <c r="AP269" s="519"/>
      <c r="AQ269" s="521"/>
      <c r="AR269" s="521"/>
      <c r="AS269" s="521"/>
      <c r="AT269" s="519"/>
    </row>
    <row r="270" spans="1:46" s="457" customFormat="1">
      <c r="A270" s="736"/>
      <c r="B270" s="407" t="s">
        <v>602</v>
      </c>
      <c r="C270" s="519"/>
      <c r="D270" s="519"/>
      <c r="E270" s="519"/>
      <c r="F270" s="602"/>
      <c r="G270" s="519"/>
      <c r="H270" s="519"/>
      <c r="I270" s="519"/>
      <c r="J270" s="602"/>
      <c r="K270" s="519"/>
      <c r="L270" s="519"/>
      <c r="M270" s="519"/>
      <c r="N270" s="602"/>
      <c r="O270" s="408">
        <v>2</v>
      </c>
      <c r="P270" s="408">
        <v>8</v>
      </c>
      <c r="Q270" s="408">
        <v>1</v>
      </c>
      <c r="R270" s="409">
        <f t="shared" si="23"/>
        <v>11</v>
      </c>
      <c r="S270" s="408">
        <v>4</v>
      </c>
      <c r="T270" s="408">
        <v>9</v>
      </c>
      <c r="U270" s="408">
        <v>7</v>
      </c>
      <c r="V270" s="409">
        <v>20</v>
      </c>
      <c r="W270" s="521"/>
      <c r="X270" s="521"/>
      <c r="Y270" s="521"/>
      <c r="Z270" s="519"/>
      <c r="AA270" s="521"/>
      <c r="AB270" s="521"/>
      <c r="AC270" s="521"/>
      <c r="AD270" s="519"/>
      <c r="AE270" s="521"/>
      <c r="AF270" s="521"/>
      <c r="AG270" s="521"/>
      <c r="AH270" s="519"/>
      <c r="AI270" s="521"/>
      <c r="AJ270" s="521"/>
      <c r="AK270" s="521"/>
      <c r="AL270" s="519"/>
      <c r="AM270" s="521"/>
      <c r="AN270" s="521"/>
      <c r="AO270" s="521"/>
      <c r="AP270" s="519"/>
      <c r="AQ270" s="521"/>
      <c r="AR270" s="521"/>
      <c r="AS270" s="521"/>
      <c r="AT270" s="519"/>
    </row>
    <row r="271" spans="1:46" s="457" customFormat="1">
      <c r="A271" s="736"/>
      <c r="B271" s="407" t="s">
        <v>603</v>
      </c>
      <c r="C271" s="519"/>
      <c r="D271" s="519"/>
      <c r="E271" s="519"/>
      <c r="F271" s="602"/>
      <c r="G271" s="519"/>
      <c r="H271" s="519"/>
      <c r="I271" s="519"/>
      <c r="J271" s="602"/>
      <c r="K271" s="519"/>
      <c r="L271" s="519"/>
      <c r="M271" s="519"/>
      <c r="N271" s="602"/>
      <c r="O271" s="408">
        <v>14</v>
      </c>
      <c r="P271" s="408">
        <v>42</v>
      </c>
      <c r="Q271" s="408">
        <v>28</v>
      </c>
      <c r="R271" s="409">
        <f t="shared" si="23"/>
        <v>84</v>
      </c>
      <c r="S271" s="408">
        <v>15</v>
      </c>
      <c r="T271" s="408">
        <v>39</v>
      </c>
      <c r="U271" s="408">
        <v>21</v>
      </c>
      <c r="V271" s="409">
        <v>75</v>
      </c>
      <c r="W271" s="521"/>
      <c r="X271" s="521"/>
      <c r="Y271" s="521"/>
      <c r="Z271" s="519"/>
      <c r="AA271" s="521"/>
      <c r="AB271" s="521"/>
      <c r="AC271" s="521"/>
      <c r="AD271" s="519"/>
      <c r="AE271" s="521"/>
      <c r="AF271" s="521"/>
      <c r="AG271" s="521"/>
      <c r="AH271" s="519"/>
      <c r="AI271" s="521"/>
      <c r="AJ271" s="521"/>
      <c r="AK271" s="521"/>
      <c r="AL271" s="519"/>
      <c r="AM271" s="521"/>
      <c r="AN271" s="521"/>
      <c r="AO271" s="521"/>
      <c r="AP271" s="519"/>
      <c r="AQ271" s="521"/>
      <c r="AR271" s="521"/>
      <c r="AS271" s="521"/>
      <c r="AT271" s="519"/>
    </row>
    <row r="272" spans="1:46" s="457" customFormat="1">
      <c r="A272" s="736"/>
      <c r="B272" s="407" t="s">
        <v>604</v>
      </c>
      <c r="C272" s="519"/>
      <c r="D272" s="519"/>
      <c r="E272" s="519"/>
      <c r="F272" s="602"/>
      <c r="G272" s="519"/>
      <c r="H272" s="519"/>
      <c r="I272" s="519"/>
      <c r="J272" s="602"/>
      <c r="K272" s="519"/>
      <c r="L272" s="519"/>
      <c r="M272" s="519"/>
      <c r="N272" s="602"/>
      <c r="O272" s="408"/>
      <c r="P272" s="408"/>
      <c r="Q272" s="408"/>
      <c r="R272" s="409">
        <f t="shared" si="23"/>
        <v>0</v>
      </c>
      <c r="S272" s="408"/>
      <c r="T272" s="408"/>
      <c r="U272" s="408">
        <v>1</v>
      </c>
      <c r="V272" s="409">
        <v>1</v>
      </c>
      <c r="W272" s="521"/>
      <c r="X272" s="521"/>
      <c r="Y272" s="521"/>
      <c r="Z272" s="519"/>
      <c r="AA272" s="521"/>
      <c r="AB272" s="521"/>
      <c r="AC272" s="521"/>
      <c r="AD272" s="519"/>
      <c r="AE272" s="521"/>
      <c r="AF272" s="521"/>
      <c r="AG272" s="521"/>
      <c r="AH272" s="519"/>
      <c r="AI272" s="521"/>
      <c r="AJ272" s="521"/>
      <c r="AK272" s="521"/>
      <c r="AL272" s="519"/>
      <c r="AM272" s="521"/>
      <c r="AN272" s="521"/>
      <c r="AO272" s="521"/>
      <c r="AP272" s="519"/>
      <c r="AQ272" s="521"/>
      <c r="AR272" s="521"/>
      <c r="AS272" s="521"/>
      <c r="AT272" s="519"/>
    </row>
    <row r="273" spans="1:46" s="457" customFormat="1">
      <c r="A273" s="736"/>
      <c r="B273" s="407" t="s">
        <v>605</v>
      </c>
      <c r="C273" s="519"/>
      <c r="D273" s="519"/>
      <c r="E273" s="519"/>
      <c r="F273" s="602"/>
      <c r="G273" s="519"/>
      <c r="H273" s="519"/>
      <c r="I273" s="519"/>
      <c r="J273" s="602"/>
      <c r="K273" s="519"/>
      <c r="L273" s="519"/>
      <c r="M273" s="519"/>
      <c r="N273" s="602"/>
      <c r="O273" s="408">
        <v>1</v>
      </c>
      <c r="P273" s="408">
        <v>1</v>
      </c>
      <c r="Q273" s="408"/>
      <c r="R273" s="409">
        <f t="shared" si="23"/>
        <v>2</v>
      </c>
      <c r="S273" s="408">
        <v>1</v>
      </c>
      <c r="T273" s="408">
        <v>8</v>
      </c>
      <c r="U273" s="408">
        <v>4</v>
      </c>
      <c r="V273" s="409">
        <v>13</v>
      </c>
      <c r="W273" s="521"/>
      <c r="X273" s="521"/>
      <c r="Y273" s="521"/>
      <c r="Z273" s="519"/>
      <c r="AA273" s="521"/>
      <c r="AB273" s="521"/>
      <c r="AC273" s="521"/>
      <c r="AD273" s="519"/>
      <c r="AE273" s="521"/>
      <c r="AF273" s="521"/>
      <c r="AG273" s="521"/>
      <c r="AH273" s="519"/>
      <c r="AI273" s="521"/>
      <c r="AJ273" s="521"/>
      <c r="AK273" s="521"/>
      <c r="AL273" s="519"/>
      <c r="AM273" s="521"/>
      <c r="AN273" s="521"/>
      <c r="AO273" s="521"/>
      <c r="AP273" s="519"/>
      <c r="AQ273" s="521"/>
      <c r="AR273" s="521"/>
      <c r="AS273" s="521"/>
      <c r="AT273" s="519"/>
    </row>
    <row r="274" spans="1:46" s="457" customFormat="1">
      <c r="A274" s="736"/>
      <c r="B274" s="407" t="s">
        <v>655</v>
      </c>
      <c r="C274" s="519"/>
      <c r="D274" s="519"/>
      <c r="E274" s="519"/>
      <c r="F274" s="602"/>
      <c r="G274" s="519"/>
      <c r="H274" s="519"/>
      <c r="I274" s="519"/>
      <c r="J274" s="602"/>
      <c r="K274" s="519"/>
      <c r="L274" s="519"/>
      <c r="M274" s="519"/>
      <c r="N274" s="602"/>
      <c r="O274" s="408"/>
      <c r="P274" s="408">
        <v>7</v>
      </c>
      <c r="Q274" s="408">
        <v>4</v>
      </c>
      <c r="R274" s="409">
        <f t="shared" si="23"/>
        <v>11</v>
      </c>
      <c r="S274" s="408"/>
      <c r="T274" s="408"/>
      <c r="U274" s="408"/>
      <c r="V274" s="409"/>
      <c r="W274" s="521"/>
      <c r="X274" s="521"/>
      <c r="Y274" s="521"/>
      <c r="Z274" s="519"/>
      <c r="AA274" s="521"/>
      <c r="AB274" s="521"/>
      <c r="AC274" s="521"/>
      <c r="AD274" s="519"/>
      <c r="AE274" s="521"/>
      <c r="AF274" s="521"/>
      <c r="AG274" s="521"/>
      <c r="AH274" s="519"/>
      <c r="AI274" s="521"/>
      <c r="AJ274" s="521"/>
      <c r="AK274" s="521"/>
      <c r="AL274" s="519"/>
      <c r="AM274" s="521"/>
      <c r="AN274" s="521"/>
      <c r="AO274" s="521"/>
      <c r="AP274" s="519"/>
      <c r="AQ274" s="521"/>
      <c r="AR274" s="521"/>
      <c r="AS274" s="521"/>
      <c r="AT274" s="519"/>
    </row>
    <row r="275" spans="1:46" s="457" customFormat="1">
      <c r="A275" s="736"/>
      <c r="B275" s="407" t="s">
        <v>606</v>
      </c>
      <c r="C275" s="519"/>
      <c r="D275" s="519"/>
      <c r="E275" s="519"/>
      <c r="F275" s="602"/>
      <c r="G275" s="519"/>
      <c r="H275" s="519"/>
      <c r="I275" s="519"/>
      <c r="J275" s="602"/>
      <c r="K275" s="519"/>
      <c r="L275" s="519"/>
      <c r="M275" s="519"/>
      <c r="N275" s="602"/>
      <c r="O275" s="408">
        <v>82</v>
      </c>
      <c r="P275" s="408">
        <v>61</v>
      </c>
      <c r="Q275" s="408">
        <v>65</v>
      </c>
      <c r="R275" s="409">
        <f t="shared" si="23"/>
        <v>208</v>
      </c>
      <c r="S275" s="408">
        <v>75</v>
      </c>
      <c r="T275" s="408">
        <v>50</v>
      </c>
      <c r="U275" s="408">
        <v>47</v>
      </c>
      <c r="V275" s="409">
        <v>172</v>
      </c>
      <c r="W275" s="521"/>
      <c r="X275" s="521"/>
      <c r="Y275" s="521"/>
      <c r="Z275" s="519"/>
      <c r="AA275" s="521"/>
      <c r="AB275" s="521"/>
      <c r="AC275" s="521"/>
      <c r="AD275" s="519"/>
      <c r="AE275" s="521"/>
      <c r="AF275" s="521"/>
      <c r="AG275" s="521"/>
      <c r="AH275" s="519"/>
      <c r="AI275" s="521"/>
      <c r="AJ275" s="521"/>
      <c r="AK275" s="521"/>
      <c r="AL275" s="519"/>
      <c r="AM275" s="521"/>
      <c r="AN275" s="521"/>
      <c r="AO275" s="521"/>
      <c r="AP275" s="519"/>
      <c r="AQ275" s="521"/>
      <c r="AR275" s="521"/>
      <c r="AS275" s="521"/>
      <c r="AT275" s="519"/>
    </row>
    <row r="276" spans="1:46" s="457" customFormat="1">
      <c r="A276" s="736"/>
      <c r="B276" s="407" t="s">
        <v>656</v>
      </c>
      <c r="C276" s="519"/>
      <c r="D276" s="519"/>
      <c r="E276" s="519"/>
      <c r="F276" s="602"/>
      <c r="G276" s="519"/>
      <c r="H276" s="519"/>
      <c r="I276" s="519"/>
      <c r="J276" s="602"/>
      <c r="K276" s="519"/>
      <c r="L276" s="519"/>
      <c r="M276" s="519"/>
      <c r="N276" s="602"/>
      <c r="O276" s="408">
        <v>2</v>
      </c>
      <c r="P276" s="408">
        <v>2</v>
      </c>
      <c r="Q276" s="408">
        <v>2</v>
      </c>
      <c r="R276" s="409">
        <f t="shared" si="23"/>
        <v>6</v>
      </c>
      <c r="S276" s="408"/>
      <c r="T276" s="408"/>
      <c r="U276" s="408"/>
      <c r="V276" s="409"/>
      <c r="W276" s="521"/>
      <c r="X276" s="521"/>
      <c r="Y276" s="521"/>
      <c r="Z276" s="519"/>
      <c r="AA276" s="521"/>
      <c r="AB276" s="521"/>
      <c r="AC276" s="521"/>
      <c r="AD276" s="519"/>
      <c r="AE276" s="521"/>
      <c r="AF276" s="521"/>
      <c r="AG276" s="521"/>
      <c r="AH276" s="519"/>
      <c r="AI276" s="521"/>
      <c r="AJ276" s="521"/>
      <c r="AK276" s="521"/>
      <c r="AL276" s="519"/>
      <c r="AM276" s="521"/>
      <c r="AN276" s="521"/>
      <c r="AO276" s="521"/>
      <c r="AP276" s="519"/>
      <c r="AQ276" s="521"/>
      <c r="AR276" s="521"/>
      <c r="AS276" s="521"/>
      <c r="AT276" s="519"/>
    </row>
    <row r="277" spans="1:46" s="457" customFormat="1">
      <c r="A277" s="736"/>
      <c r="B277" s="407" t="s">
        <v>607</v>
      </c>
      <c r="C277" s="519"/>
      <c r="D277" s="519"/>
      <c r="E277" s="519"/>
      <c r="F277" s="602"/>
      <c r="G277" s="519"/>
      <c r="H277" s="519"/>
      <c r="I277" s="519"/>
      <c r="J277" s="602"/>
      <c r="K277" s="519"/>
      <c r="L277" s="519"/>
      <c r="M277" s="519"/>
      <c r="N277" s="602"/>
      <c r="O277" s="408">
        <v>6</v>
      </c>
      <c r="P277" s="408">
        <v>44</v>
      </c>
      <c r="Q277" s="408">
        <v>12</v>
      </c>
      <c r="R277" s="409">
        <f t="shared" si="23"/>
        <v>62</v>
      </c>
      <c r="S277" s="408">
        <v>7</v>
      </c>
      <c r="T277" s="408">
        <v>37</v>
      </c>
      <c r="U277" s="408">
        <v>13</v>
      </c>
      <c r="V277" s="409">
        <v>57</v>
      </c>
      <c r="W277" s="521"/>
      <c r="X277" s="521"/>
      <c r="Y277" s="521"/>
      <c r="Z277" s="519"/>
      <c r="AA277" s="521"/>
      <c r="AB277" s="521"/>
      <c r="AC277" s="521"/>
      <c r="AD277" s="519"/>
      <c r="AE277" s="521"/>
      <c r="AF277" s="521"/>
      <c r="AG277" s="521"/>
      <c r="AH277" s="519"/>
      <c r="AI277" s="521"/>
      <c r="AJ277" s="521"/>
      <c r="AK277" s="521"/>
      <c r="AL277" s="519"/>
      <c r="AM277" s="521"/>
      <c r="AN277" s="521"/>
      <c r="AO277" s="521"/>
      <c r="AP277" s="519"/>
      <c r="AQ277" s="521"/>
      <c r="AR277" s="521"/>
      <c r="AS277" s="521"/>
      <c r="AT277" s="519"/>
    </row>
    <row r="278" spans="1:46" s="457" customFormat="1">
      <c r="A278" s="736"/>
      <c r="B278" s="407" t="s">
        <v>657</v>
      </c>
      <c r="C278" s="519"/>
      <c r="D278" s="519"/>
      <c r="E278" s="519"/>
      <c r="F278" s="602"/>
      <c r="G278" s="519"/>
      <c r="H278" s="519"/>
      <c r="I278" s="519"/>
      <c r="J278" s="602"/>
      <c r="K278" s="519"/>
      <c r="L278" s="519"/>
      <c r="M278" s="519"/>
      <c r="N278" s="602"/>
      <c r="O278" s="408"/>
      <c r="P278" s="408">
        <v>14</v>
      </c>
      <c r="Q278" s="408">
        <v>13</v>
      </c>
      <c r="R278" s="409">
        <f t="shared" si="23"/>
        <v>27</v>
      </c>
      <c r="S278" s="408"/>
      <c r="T278" s="408"/>
      <c r="U278" s="408"/>
      <c r="V278" s="409"/>
      <c r="W278" s="521"/>
      <c r="X278" s="521"/>
      <c r="Y278" s="521"/>
      <c r="Z278" s="519"/>
      <c r="AA278" s="521"/>
      <c r="AB278" s="521"/>
      <c r="AC278" s="521"/>
      <c r="AD278" s="519"/>
      <c r="AE278" s="521"/>
      <c r="AF278" s="521"/>
      <c r="AG278" s="521"/>
      <c r="AH278" s="519"/>
      <c r="AI278" s="521"/>
      <c r="AJ278" s="521"/>
      <c r="AK278" s="521"/>
      <c r="AL278" s="519"/>
      <c r="AM278" s="521"/>
      <c r="AN278" s="521"/>
      <c r="AO278" s="521"/>
      <c r="AP278" s="519"/>
      <c r="AQ278" s="521"/>
      <c r="AR278" s="521"/>
      <c r="AS278" s="521"/>
      <c r="AT278" s="519"/>
    </row>
    <row r="279" spans="1:46" s="457" customFormat="1">
      <c r="A279" s="736"/>
      <c r="B279" s="407" t="s">
        <v>608</v>
      </c>
      <c r="C279" s="519"/>
      <c r="D279" s="519"/>
      <c r="E279" s="519"/>
      <c r="F279" s="602"/>
      <c r="G279" s="519"/>
      <c r="H279" s="519"/>
      <c r="I279" s="519"/>
      <c r="J279" s="602"/>
      <c r="K279" s="519"/>
      <c r="L279" s="519"/>
      <c r="M279" s="519"/>
      <c r="N279" s="602"/>
      <c r="O279" s="408"/>
      <c r="P279" s="408"/>
      <c r="Q279" s="408"/>
      <c r="R279" s="409">
        <f t="shared" si="23"/>
        <v>0</v>
      </c>
      <c r="S279" s="408">
        <v>7</v>
      </c>
      <c r="T279" s="408">
        <v>18</v>
      </c>
      <c r="U279" s="408">
        <v>5</v>
      </c>
      <c r="V279" s="409">
        <v>30</v>
      </c>
      <c r="W279" s="521"/>
      <c r="X279" s="521"/>
      <c r="Y279" s="521"/>
      <c r="Z279" s="519"/>
      <c r="AA279" s="521"/>
      <c r="AB279" s="521"/>
      <c r="AC279" s="521"/>
      <c r="AD279" s="519"/>
      <c r="AE279" s="521"/>
      <c r="AF279" s="521"/>
      <c r="AG279" s="521"/>
      <c r="AH279" s="519"/>
      <c r="AI279" s="521"/>
      <c r="AJ279" s="521"/>
      <c r="AK279" s="521"/>
      <c r="AL279" s="519"/>
      <c r="AM279" s="521"/>
      <c r="AN279" s="521"/>
      <c r="AO279" s="521"/>
      <c r="AP279" s="519"/>
      <c r="AQ279" s="521"/>
      <c r="AR279" s="521"/>
      <c r="AS279" s="521"/>
      <c r="AT279" s="519"/>
    </row>
    <row r="280" spans="1:46" s="457" customFormat="1">
      <c r="A280" s="736"/>
      <c r="B280" s="407" t="s">
        <v>658</v>
      </c>
      <c r="C280" s="519"/>
      <c r="D280" s="519"/>
      <c r="E280" s="519"/>
      <c r="F280" s="602"/>
      <c r="G280" s="519"/>
      <c r="H280" s="519"/>
      <c r="I280" s="519"/>
      <c r="J280" s="602"/>
      <c r="K280" s="519"/>
      <c r="L280" s="519"/>
      <c r="M280" s="519"/>
      <c r="N280" s="602"/>
      <c r="O280" s="408">
        <v>2</v>
      </c>
      <c r="P280" s="408">
        <v>14</v>
      </c>
      <c r="Q280" s="408">
        <v>1</v>
      </c>
      <c r="R280" s="409">
        <f t="shared" si="23"/>
        <v>17</v>
      </c>
      <c r="S280" s="408"/>
      <c r="T280" s="408"/>
      <c r="U280" s="408"/>
      <c r="V280" s="409"/>
      <c r="W280" s="521"/>
      <c r="X280" s="521"/>
      <c r="Y280" s="521"/>
      <c r="Z280" s="519"/>
      <c r="AA280" s="521"/>
      <c r="AB280" s="521"/>
      <c r="AC280" s="521"/>
      <c r="AD280" s="519"/>
      <c r="AE280" s="521"/>
      <c r="AF280" s="521"/>
      <c r="AG280" s="521"/>
      <c r="AH280" s="519"/>
      <c r="AI280" s="521"/>
      <c r="AJ280" s="521"/>
      <c r="AK280" s="521"/>
      <c r="AL280" s="519"/>
      <c r="AM280" s="521"/>
      <c r="AN280" s="521"/>
      <c r="AO280" s="521"/>
      <c r="AP280" s="519"/>
      <c r="AQ280" s="521"/>
      <c r="AR280" s="521"/>
      <c r="AS280" s="521"/>
      <c r="AT280" s="519"/>
    </row>
    <row r="281" spans="1:46" s="457" customFormat="1">
      <c r="A281" s="736"/>
      <c r="B281" s="407" t="s">
        <v>659</v>
      </c>
      <c r="C281" s="519"/>
      <c r="D281" s="519"/>
      <c r="E281" s="519"/>
      <c r="F281" s="602"/>
      <c r="G281" s="519"/>
      <c r="H281" s="519"/>
      <c r="I281" s="519"/>
      <c r="J281" s="602"/>
      <c r="K281" s="519"/>
      <c r="L281" s="519"/>
      <c r="M281" s="519"/>
      <c r="N281" s="602"/>
      <c r="O281" s="408">
        <v>1</v>
      </c>
      <c r="P281" s="408">
        <v>5</v>
      </c>
      <c r="Q281" s="408">
        <v>3</v>
      </c>
      <c r="R281" s="409">
        <f t="shared" si="23"/>
        <v>9</v>
      </c>
      <c r="S281" s="408"/>
      <c r="T281" s="408"/>
      <c r="U281" s="408"/>
      <c r="V281" s="409"/>
      <c r="W281" s="521"/>
      <c r="X281" s="521"/>
      <c r="Y281" s="521"/>
      <c r="Z281" s="519"/>
      <c r="AA281" s="521"/>
      <c r="AB281" s="521"/>
      <c r="AC281" s="521"/>
      <c r="AD281" s="519"/>
      <c r="AE281" s="521"/>
      <c r="AF281" s="521"/>
      <c r="AG281" s="521"/>
      <c r="AH281" s="519"/>
      <c r="AI281" s="521"/>
      <c r="AJ281" s="521"/>
      <c r="AK281" s="521"/>
      <c r="AL281" s="519"/>
      <c r="AM281" s="521"/>
      <c r="AN281" s="521"/>
      <c r="AO281" s="521"/>
      <c r="AP281" s="519"/>
      <c r="AQ281" s="521"/>
      <c r="AR281" s="521"/>
      <c r="AS281" s="521"/>
      <c r="AT281" s="519"/>
    </row>
    <row r="282" spans="1:46" s="457" customFormat="1">
      <c r="A282" s="736"/>
      <c r="B282" s="407" t="s">
        <v>609</v>
      </c>
      <c r="C282" s="519"/>
      <c r="D282" s="519"/>
      <c r="E282" s="519"/>
      <c r="F282" s="602"/>
      <c r="G282" s="519"/>
      <c r="H282" s="519"/>
      <c r="I282" s="519"/>
      <c r="J282" s="602"/>
      <c r="K282" s="519"/>
      <c r="L282" s="519"/>
      <c r="M282" s="519"/>
      <c r="N282" s="602"/>
      <c r="O282" s="408"/>
      <c r="P282" s="408"/>
      <c r="Q282" s="408"/>
      <c r="R282" s="409">
        <f t="shared" si="23"/>
        <v>0</v>
      </c>
      <c r="S282" s="408"/>
      <c r="T282" s="408">
        <v>1</v>
      </c>
      <c r="U282" s="408"/>
      <c r="V282" s="409">
        <v>1</v>
      </c>
      <c r="W282" s="521"/>
      <c r="X282" s="521"/>
      <c r="Y282" s="521"/>
      <c r="Z282" s="519"/>
      <c r="AA282" s="521"/>
      <c r="AB282" s="521"/>
      <c r="AC282" s="521"/>
      <c r="AD282" s="519"/>
      <c r="AE282" s="521"/>
      <c r="AF282" s="521"/>
      <c r="AG282" s="521"/>
      <c r="AH282" s="519"/>
      <c r="AI282" s="521"/>
      <c r="AJ282" s="521"/>
      <c r="AK282" s="521"/>
      <c r="AL282" s="519"/>
      <c r="AM282" s="521"/>
      <c r="AN282" s="521"/>
      <c r="AO282" s="521"/>
      <c r="AP282" s="519"/>
      <c r="AQ282" s="521"/>
      <c r="AR282" s="521"/>
      <c r="AS282" s="521"/>
      <c r="AT282" s="519"/>
    </row>
    <row r="283" spans="1:46" s="457" customFormat="1">
      <c r="A283" s="736"/>
      <c r="B283" s="407" t="s">
        <v>610</v>
      </c>
      <c r="C283" s="519"/>
      <c r="D283" s="519"/>
      <c r="E283" s="519"/>
      <c r="F283" s="602"/>
      <c r="G283" s="519"/>
      <c r="H283" s="519"/>
      <c r="I283" s="519"/>
      <c r="J283" s="602"/>
      <c r="K283" s="519"/>
      <c r="L283" s="519"/>
      <c r="M283" s="519"/>
      <c r="N283" s="602"/>
      <c r="O283" s="408"/>
      <c r="P283" s="408"/>
      <c r="Q283" s="408"/>
      <c r="R283" s="409">
        <f t="shared" si="23"/>
        <v>0</v>
      </c>
      <c r="S283" s="408">
        <v>2</v>
      </c>
      <c r="T283" s="408"/>
      <c r="U283" s="408"/>
      <c r="V283" s="409">
        <v>2</v>
      </c>
      <c r="W283" s="521"/>
      <c r="X283" s="521"/>
      <c r="Y283" s="521"/>
      <c r="Z283" s="519"/>
      <c r="AA283" s="521"/>
      <c r="AB283" s="521"/>
      <c r="AC283" s="521"/>
      <c r="AD283" s="519"/>
      <c r="AE283" s="521"/>
      <c r="AF283" s="521"/>
      <c r="AG283" s="521"/>
      <c r="AH283" s="519"/>
      <c r="AI283" s="521"/>
      <c r="AJ283" s="521"/>
      <c r="AK283" s="521"/>
      <c r="AL283" s="519"/>
      <c r="AM283" s="521"/>
      <c r="AN283" s="521"/>
      <c r="AO283" s="521"/>
      <c r="AP283" s="519"/>
      <c r="AQ283" s="521"/>
      <c r="AR283" s="521"/>
      <c r="AS283" s="521"/>
      <c r="AT283" s="519"/>
    </row>
    <row r="284" spans="1:46" s="457" customFormat="1">
      <c r="A284" s="736"/>
      <c r="B284" s="407" t="s">
        <v>611</v>
      </c>
      <c r="C284" s="519"/>
      <c r="D284" s="519"/>
      <c r="E284" s="519"/>
      <c r="F284" s="602"/>
      <c r="G284" s="519"/>
      <c r="H284" s="519"/>
      <c r="I284" s="519"/>
      <c r="J284" s="602"/>
      <c r="K284" s="519"/>
      <c r="L284" s="519"/>
      <c r="M284" s="519"/>
      <c r="N284" s="602"/>
      <c r="O284" s="408">
        <v>2</v>
      </c>
      <c r="P284" s="408">
        <v>4</v>
      </c>
      <c r="Q284" s="408">
        <v>15</v>
      </c>
      <c r="R284" s="409">
        <f t="shared" si="23"/>
        <v>21</v>
      </c>
      <c r="S284" s="408">
        <v>5</v>
      </c>
      <c r="T284" s="408">
        <v>6</v>
      </c>
      <c r="U284" s="408">
        <v>14</v>
      </c>
      <c r="V284" s="409">
        <v>25</v>
      </c>
      <c r="W284" s="521"/>
      <c r="X284" s="521"/>
      <c r="Y284" s="521"/>
      <c r="Z284" s="519"/>
      <c r="AA284" s="521"/>
      <c r="AB284" s="521"/>
      <c r="AC284" s="521"/>
      <c r="AD284" s="519"/>
      <c r="AE284" s="521"/>
      <c r="AF284" s="521"/>
      <c r="AG284" s="521"/>
      <c r="AH284" s="519"/>
      <c r="AI284" s="521"/>
      <c r="AJ284" s="521"/>
      <c r="AK284" s="521"/>
      <c r="AL284" s="519"/>
      <c r="AM284" s="521"/>
      <c r="AN284" s="521"/>
      <c r="AO284" s="521"/>
      <c r="AP284" s="519"/>
      <c r="AQ284" s="521"/>
      <c r="AR284" s="521"/>
      <c r="AS284" s="521"/>
      <c r="AT284" s="519"/>
    </row>
    <row r="285" spans="1:46" s="457" customFormat="1">
      <c r="A285" s="736"/>
      <c r="B285" s="407" t="s">
        <v>660</v>
      </c>
      <c r="C285" s="519"/>
      <c r="D285" s="519"/>
      <c r="E285" s="519"/>
      <c r="F285" s="602"/>
      <c r="G285" s="519"/>
      <c r="H285" s="519"/>
      <c r="I285" s="519"/>
      <c r="J285" s="602"/>
      <c r="K285" s="519"/>
      <c r="L285" s="519"/>
      <c r="M285" s="519"/>
      <c r="N285" s="602"/>
      <c r="O285" s="408">
        <v>8</v>
      </c>
      <c r="P285" s="408">
        <v>20</v>
      </c>
      <c r="Q285" s="408">
        <v>4</v>
      </c>
      <c r="R285" s="409">
        <f t="shared" si="23"/>
        <v>32</v>
      </c>
      <c r="S285" s="408"/>
      <c r="T285" s="408"/>
      <c r="U285" s="408"/>
      <c r="V285" s="409"/>
      <c r="W285" s="521"/>
      <c r="X285" s="521"/>
      <c r="Y285" s="521"/>
      <c r="Z285" s="519"/>
      <c r="AA285" s="521"/>
      <c r="AB285" s="521"/>
      <c r="AC285" s="521"/>
      <c r="AD285" s="519"/>
      <c r="AE285" s="521"/>
      <c r="AF285" s="521"/>
      <c r="AG285" s="521"/>
      <c r="AH285" s="519"/>
      <c r="AI285" s="521"/>
      <c r="AJ285" s="521"/>
      <c r="AK285" s="521"/>
      <c r="AL285" s="519"/>
      <c r="AM285" s="521"/>
      <c r="AN285" s="521"/>
      <c r="AO285" s="521"/>
      <c r="AP285" s="519"/>
      <c r="AQ285" s="521"/>
      <c r="AR285" s="521"/>
      <c r="AS285" s="521"/>
      <c r="AT285" s="519"/>
    </row>
    <row r="286" spans="1:46" s="457" customFormat="1">
      <c r="A286" s="736"/>
      <c r="B286" s="407" t="s">
        <v>612</v>
      </c>
      <c r="C286" s="519"/>
      <c r="D286" s="519"/>
      <c r="E286" s="519"/>
      <c r="F286" s="602"/>
      <c r="G286" s="519"/>
      <c r="H286" s="519"/>
      <c r="I286" s="519"/>
      <c r="J286" s="602"/>
      <c r="K286" s="519"/>
      <c r="L286" s="519"/>
      <c r="M286" s="519"/>
      <c r="N286" s="602"/>
      <c r="O286" s="408">
        <v>9</v>
      </c>
      <c r="P286" s="408">
        <v>51</v>
      </c>
      <c r="Q286" s="408">
        <v>63</v>
      </c>
      <c r="R286" s="409">
        <f t="shared" si="23"/>
        <v>123</v>
      </c>
      <c r="S286" s="408">
        <v>11</v>
      </c>
      <c r="T286" s="408">
        <v>46</v>
      </c>
      <c r="U286" s="408">
        <v>70</v>
      </c>
      <c r="V286" s="409">
        <v>127</v>
      </c>
      <c r="W286" s="521"/>
      <c r="X286" s="521"/>
      <c r="Y286" s="521"/>
      <c r="Z286" s="519"/>
      <c r="AA286" s="521"/>
      <c r="AB286" s="521"/>
      <c r="AC286" s="521"/>
      <c r="AD286" s="519"/>
      <c r="AE286" s="521"/>
      <c r="AF286" s="521"/>
      <c r="AG286" s="521"/>
      <c r="AH286" s="519"/>
      <c r="AI286" s="521"/>
      <c r="AJ286" s="521"/>
      <c r="AK286" s="521"/>
      <c r="AL286" s="519"/>
      <c r="AM286" s="521"/>
      <c r="AN286" s="521"/>
      <c r="AO286" s="521"/>
      <c r="AP286" s="519"/>
      <c r="AQ286" s="521"/>
      <c r="AR286" s="521"/>
      <c r="AS286" s="521"/>
      <c r="AT286" s="519"/>
    </row>
    <row r="287" spans="1:46" s="457" customFormat="1">
      <c r="A287" s="736"/>
      <c r="B287" s="407" t="s">
        <v>613</v>
      </c>
      <c r="C287" s="519"/>
      <c r="D287" s="519"/>
      <c r="E287" s="519"/>
      <c r="F287" s="602"/>
      <c r="G287" s="519"/>
      <c r="H287" s="519"/>
      <c r="I287" s="519"/>
      <c r="J287" s="602"/>
      <c r="K287" s="519"/>
      <c r="L287" s="519"/>
      <c r="M287" s="519"/>
      <c r="N287" s="602"/>
      <c r="O287" s="408">
        <v>6</v>
      </c>
      <c r="P287" s="408">
        <v>32</v>
      </c>
      <c r="Q287" s="408">
        <v>37</v>
      </c>
      <c r="R287" s="409">
        <f t="shared" si="23"/>
        <v>75</v>
      </c>
      <c r="S287" s="408">
        <v>3</v>
      </c>
      <c r="T287" s="408">
        <v>30</v>
      </c>
      <c r="U287" s="408">
        <v>30</v>
      </c>
      <c r="V287" s="409">
        <v>63</v>
      </c>
      <c r="W287" s="521"/>
      <c r="X287" s="521"/>
      <c r="Y287" s="521"/>
      <c r="Z287" s="519"/>
      <c r="AA287" s="521"/>
      <c r="AB287" s="521"/>
      <c r="AC287" s="521"/>
      <c r="AD287" s="519"/>
      <c r="AE287" s="521"/>
      <c r="AF287" s="521"/>
      <c r="AG287" s="521"/>
      <c r="AH287" s="519"/>
      <c r="AI287" s="521"/>
      <c r="AJ287" s="521"/>
      <c r="AK287" s="521"/>
      <c r="AL287" s="519"/>
      <c r="AM287" s="521"/>
      <c r="AN287" s="521"/>
      <c r="AO287" s="521"/>
      <c r="AP287" s="519"/>
      <c r="AQ287" s="521"/>
      <c r="AR287" s="521"/>
      <c r="AS287" s="521"/>
      <c r="AT287" s="519"/>
    </row>
    <row r="288" spans="1:46" s="457" customFormat="1">
      <c r="A288" s="736"/>
      <c r="B288" s="407" t="s">
        <v>661</v>
      </c>
      <c r="C288" s="519"/>
      <c r="D288" s="519"/>
      <c r="E288" s="519"/>
      <c r="F288" s="602"/>
      <c r="G288" s="519"/>
      <c r="H288" s="519"/>
      <c r="I288" s="519"/>
      <c r="J288" s="602"/>
      <c r="K288" s="519"/>
      <c r="L288" s="519"/>
      <c r="M288" s="519"/>
      <c r="N288" s="602"/>
      <c r="O288" s="408"/>
      <c r="P288" s="408">
        <v>2</v>
      </c>
      <c r="Q288" s="408">
        <v>2</v>
      </c>
      <c r="R288" s="409">
        <f t="shared" si="23"/>
        <v>4</v>
      </c>
      <c r="S288" s="408"/>
      <c r="T288" s="408"/>
      <c r="U288" s="408"/>
      <c r="V288" s="409"/>
      <c r="W288" s="521"/>
      <c r="X288" s="521"/>
      <c r="Y288" s="521"/>
      <c r="Z288" s="519"/>
      <c r="AA288" s="521"/>
      <c r="AB288" s="521"/>
      <c r="AC288" s="521"/>
      <c r="AD288" s="519"/>
      <c r="AE288" s="521"/>
      <c r="AF288" s="521"/>
      <c r="AG288" s="521"/>
      <c r="AH288" s="519"/>
      <c r="AI288" s="521"/>
      <c r="AJ288" s="521"/>
      <c r="AK288" s="521"/>
      <c r="AL288" s="519"/>
      <c r="AM288" s="521"/>
      <c r="AN288" s="521"/>
      <c r="AO288" s="521"/>
      <c r="AP288" s="519"/>
      <c r="AQ288" s="521"/>
      <c r="AR288" s="521"/>
      <c r="AS288" s="521"/>
      <c r="AT288" s="519"/>
    </row>
    <row r="289" spans="1:46" s="457" customFormat="1">
      <c r="A289" s="736"/>
      <c r="B289" s="407" t="s">
        <v>614</v>
      </c>
      <c r="C289" s="519"/>
      <c r="D289" s="519"/>
      <c r="E289" s="519"/>
      <c r="F289" s="602"/>
      <c r="G289" s="519"/>
      <c r="H289" s="519"/>
      <c r="I289" s="519"/>
      <c r="J289" s="602"/>
      <c r="K289" s="519"/>
      <c r="L289" s="519"/>
      <c r="M289" s="519"/>
      <c r="N289" s="602"/>
      <c r="O289" s="408">
        <v>5</v>
      </c>
      <c r="P289" s="408">
        <v>33</v>
      </c>
      <c r="Q289" s="408">
        <v>85</v>
      </c>
      <c r="R289" s="409">
        <f t="shared" si="23"/>
        <v>123</v>
      </c>
      <c r="S289" s="408">
        <v>4</v>
      </c>
      <c r="T289" s="408">
        <v>32</v>
      </c>
      <c r="U289" s="408">
        <v>64</v>
      </c>
      <c r="V289" s="409">
        <v>100</v>
      </c>
      <c r="W289" s="521"/>
      <c r="X289" s="521"/>
      <c r="Y289" s="521"/>
      <c r="Z289" s="519"/>
      <c r="AA289" s="521"/>
      <c r="AB289" s="521"/>
      <c r="AC289" s="521"/>
      <c r="AD289" s="519"/>
      <c r="AE289" s="521"/>
      <c r="AF289" s="521"/>
      <c r="AG289" s="521"/>
      <c r="AH289" s="519"/>
      <c r="AI289" s="521"/>
      <c r="AJ289" s="521"/>
      <c r="AK289" s="521"/>
      <c r="AL289" s="519"/>
      <c r="AM289" s="521"/>
      <c r="AN289" s="521"/>
      <c r="AO289" s="521"/>
      <c r="AP289" s="519"/>
      <c r="AQ289" s="521"/>
      <c r="AR289" s="521"/>
      <c r="AS289" s="521"/>
      <c r="AT289" s="519"/>
    </row>
    <row r="290" spans="1:46" s="457" customFormat="1">
      <c r="A290" s="736"/>
      <c r="B290" s="407" t="s">
        <v>615</v>
      </c>
      <c r="C290" s="519"/>
      <c r="D290" s="519"/>
      <c r="E290" s="519"/>
      <c r="F290" s="602"/>
      <c r="G290" s="519"/>
      <c r="H290" s="519"/>
      <c r="I290" s="519"/>
      <c r="J290" s="602"/>
      <c r="K290" s="519"/>
      <c r="L290" s="519"/>
      <c r="M290" s="519"/>
      <c r="N290" s="602"/>
      <c r="O290" s="408">
        <v>4</v>
      </c>
      <c r="P290" s="408">
        <v>15</v>
      </c>
      <c r="Q290" s="408">
        <v>12</v>
      </c>
      <c r="R290" s="409">
        <f t="shared" si="23"/>
        <v>31</v>
      </c>
      <c r="S290" s="408">
        <v>7</v>
      </c>
      <c r="T290" s="408">
        <v>5</v>
      </c>
      <c r="U290" s="408">
        <v>11</v>
      </c>
      <c r="V290" s="409">
        <v>23</v>
      </c>
      <c r="W290" s="521"/>
      <c r="X290" s="521"/>
      <c r="Y290" s="521"/>
      <c r="Z290" s="519"/>
      <c r="AA290" s="521"/>
      <c r="AB290" s="521"/>
      <c r="AC290" s="521"/>
      <c r="AD290" s="519"/>
      <c r="AE290" s="521"/>
      <c r="AF290" s="521"/>
      <c r="AG290" s="521"/>
      <c r="AH290" s="519"/>
      <c r="AI290" s="521"/>
      <c r="AJ290" s="521"/>
      <c r="AK290" s="521"/>
      <c r="AL290" s="519"/>
      <c r="AM290" s="521"/>
      <c r="AN290" s="521"/>
      <c r="AO290" s="521"/>
      <c r="AP290" s="519"/>
      <c r="AQ290" s="521"/>
      <c r="AR290" s="521"/>
      <c r="AS290" s="521"/>
      <c r="AT290" s="519"/>
    </row>
    <row r="291" spans="1:46" s="457" customFormat="1">
      <c r="A291" s="736" t="s">
        <v>564</v>
      </c>
      <c r="B291" s="407" t="s">
        <v>616</v>
      </c>
      <c r="C291" s="519"/>
      <c r="D291" s="519"/>
      <c r="E291" s="519"/>
      <c r="F291" s="602"/>
      <c r="G291" s="519"/>
      <c r="H291" s="519"/>
      <c r="I291" s="519"/>
      <c r="J291" s="602"/>
      <c r="K291" s="519"/>
      <c r="L291" s="519"/>
      <c r="M291" s="519"/>
      <c r="N291" s="602"/>
      <c r="O291" s="408">
        <v>13</v>
      </c>
      <c r="P291" s="408">
        <v>35</v>
      </c>
      <c r="Q291" s="408">
        <v>26</v>
      </c>
      <c r="R291" s="409">
        <f t="shared" si="23"/>
        <v>74</v>
      </c>
      <c r="S291" s="408">
        <v>9</v>
      </c>
      <c r="T291" s="408">
        <v>32</v>
      </c>
      <c r="U291" s="408">
        <v>34</v>
      </c>
      <c r="V291" s="409">
        <v>75</v>
      </c>
      <c r="W291" s="521"/>
      <c r="X291" s="521"/>
      <c r="Y291" s="521"/>
      <c r="Z291" s="519"/>
      <c r="AA291" s="521"/>
      <c r="AB291" s="521"/>
      <c r="AC291" s="521"/>
      <c r="AD291" s="519"/>
      <c r="AE291" s="521"/>
      <c r="AF291" s="521"/>
      <c r="AG291" s="521"/>
      <c r="AH291" s="519"/>
      <c r="AI291" s="521"/>
      <c r="AJ291" s="521"/>
      <c r="AK291" s="521"/>
      <c r="AL291" s="519"/>
      <c r="AM291" s="521"/>
      <c r="AN291" s="521"/>
      <c r="AO291" s="521"/>
      <c r="AP291" s="519"/>
      <c r="AQ291" s="521"/>
      <c r="AR291" s="521"/>
      <c r="AS291" s="521"/>
      <c r="AT291" s="519"/>
    </row>
    <row r="292" spans="1:46" s="457" customFormat="1">
      <c r="A292" s="736"/>
      <c r="B292" s="407" t="s">
        <v>617</v>
      </c>
      <c r="C292" s="519"/>
      <c r="D292" s="519"/>
      <c r="E292" s="519"/>
      <c r="F292" s="602"/>
      <c r="G292" s="519"/>
      <c r="H292" s="519"/>
      <c r="I292" s="519"/>
      <c r="J292" s="602"/>
      <c r="K292" s="519"/>
      <c r="L292" s="519"/>
      <c r="M292" s="519"/>
      <c r="N292" s="602"/>
      <c r="O292" s="408"/>
      <c r="P292" s="408">
        <v>1</v>
      </c>
      <c r="Q292" s="408">
        <v>1</v>
      </c>
      <c r="R292" s="409">
        <f t="shared" si="23"/>
        <v>2</v>
      </c>
      <c r="S292" s="408">
        <v>1</v>
      </c>
      <c r="T292" s="408">
        <v>2</v>
      </c>
      <c r="U292" s="408">
        <v>4</v>
      </c>
      <c r="V292" s="409">
        <v>7</v>
      </c>
      <c r="W292" s="521"/>
      <c r="X292" s="521"/>
      <c r="Y292" s="521"/>
      <c r="Z292" s="519"/>
      <c r="AA292" s="521"/>
      <c r="AB292" s="521"/>
      <c r="AC292" s="521"/>
      <c r="AD292" s="519"/>
      <c r="AE292" s="521"/>
      <c r="AF292" s="521"/>
      <c r="AG292" s="521"/>
      <c r="AH292" s="519"/>
      <c r="AI292" s="521"/>
      <c r="AJ292" s="521"/>
      <c r="AK292" s="521"/>
      <c r="AL292" s="519"/>
      <c r="AM292" s="521"/>
      <c r="AN292" s="521"/>
      <c r="AO292" s="521"/>
      <c r="AP292" s="519"/>
      <c r="AQ292" s="521"/>
      <c r="AR292" s="521"/>
      <c r="AS292" s="521"/>
      <c r="AT292" s="519"/>
    </row>
    <row r="293" spans="1:46" s="457" customFormat="1">
      <c r="A293" s="736"/>
      <c r="B293" s="407" t="s">
        <v>662</v>
      </c>
      <c r="C293" s="519"/>
      <c r="D293" s="519"/>
      <c r="E293" s="519"/>
      <c r="F293" s="602"/>
      <c r="G293" s="519"/>
      <c r="H293" s="519"/>
      <c r="I293" s="519"/>
      <c r="J293" s="602"/>
      <c r="K293" s="519"/>
      <c r="L293" s="519"/>
      <c r="M293" s="519"/>
      <c r="N293" s="602"/>
      <c r="O293" s="408"/>
      <c r="P293" s="408"/>
      <c r="Q293" s="408">
        <v>1</v>
      </c>
      <c r="R293" s="409">
        <f t="shared" si="23"/>
        <v>1</v>
      </c>
      <c r="S293" s="408"/>
      <c r="T293" s="408"/>
      <c r="U293" s="408"/>
      <c r="V293" s="409"/>
      <c r="W293" s="521"/>
      <c r="X293" s="521"/>
      <c r="Y293" s="521"/>
      <c r="Z293" s="519"/>
      <c r="AA293" s="521"/>
      <c r="AB293" s="521"/>
      <c r="AC293" s="521"/>
      <c r="AD293" s="519"/>
      <c r="AE293" s="521"/>
      <c r="AF293" s="521"/>
      <c r="AG293" s="521"/>
      <c r="AH293" s="519"/>
      <c r="AI293" s="521"/>
      <c r="AJ293" s="521"/>
      <c r="AK293" s="521"/>
      <c r="AL293" s="519"/>
      <c r="AM293" s="521"/>
      <c r="AN293" s="521"/>
      <c r="AO293" s="521"/>
      <c r="AP293" s="519"/>
      <c r="AQ293" s="521"/>
      <c r="AR293" s="521"/>
      <c r="AS293" s="521"/>
      <c r="AT293" s="519"/>
    </row>
    <row r="294" spans="1:46" s="457" customFormat="1">
      <c r="A294" s="736"/>
      <c r="B294" s="619" t="s">
        <v>663</v>
      </c>
      <c r="C294" s="519"/>
      <c r="D294" s="519"/>
      <c r="E294" s="519"/>
      <c r="F294" s="602"/>
      <c r="G294" s="519"/>
      <c r="H294" s="519"/>
      <c r="I294" s="519"/>
      <c r="J294" s="602"/>
      <c r="K294" s="519"/>
      <c r="L294" s="519"/>
      <c r="M294" s="519"/>
      <c r="N294" s="602"/>
      <c r="O294" s="408">
        <v>1</v>
      </c>
      <c r="P294" s="408">
        <v>4</v>
      </c>
      <c r="Q294" s="408">
        <v>4</v>
      </c>
      <c r="R294" s="409">
        <f t="shared" si="23"/>
        <v>9</v>
      </c>
      <c r="S294" s="408"/>
      <c r="T294" s="408"/>
      <c r="U294" s="408"/>
      <c r="V294" s="409"/>
      <c r="W294" s="521"/>
      <c r="X294" s="521"/>
      <c r="Y294" s="521"/>
      <c r="Z294" s="519"/>
      <c r="AA294" s="521"/>
      <c r="AB294" s="521"/>
      <c r="AC294" s="521"/>
      <c r="AD294" s="519"/>
      <c r="AE294" s="521"/>
      <c r="AF294" s="521"/>
      <c r="AG294" s="521"/>
      <c r="AH294" s="519"/>
      <c r="AI294" s="521"/>
      <c r="AJ294" s="521"/>
      <c r="AK294" s="521"/>
      <c r="AL294" s="519"/>
      <c r="AM294" s="521"/>
      <c r="AN294" s="521"/>
      <c r="AO294" s="521"/>
      <c r="AP294" s="519"/>
      <c r="AQ294" s="521"/>
      <c r="AR294" s="521"/>
      <c r="AS294" s="521"/>
      <c r="AT294" s="519"/>
    </row>
    <row r="295" spans="1:46" s="457" customFormat="1">
      <c r="A295" s="735"/>
      <c r="B295" s="410" t="s">
        <v>282</v>
      </c>
      <c r="C295" s="410"/>
      <c r="D295" s="410"/>
      <c r="E295" s="410"/>
      <c r="F295" s="410"/>
      <c r="G295" s="410"/>
      <c r="H295" s="410"/>
      <c r="I295" s="410"/>
      <c r="J295" s="410"/>
      <c r="K295" s="410"/>
      <c r="L295" s="410"/>
      <c r="M295" s="410"/>
      <c r="N295" s="410"/>
      <c r="O295" s="411">
        <f>SUM(O263:O294)</f>
        <v>259</v>
      </c>
      <c r="P295" s="411">
        <f>SUM(P263:P294)</f>
        <v>771</v>
      </c>
      <c r="Q295" s="411">
        <f>SUM(Q263:Q294)</f>
        <v>692</v>
      </c>
      <c r="R295" s="411">
        <f>SUM(R263:R294)</f>
        <v>1722</v>
      </c>
      <c r="S295" s="411">
        <f>SUM(S263:S292)</f>
        <v>284</v>
      </c>
      <c r="T295" s="411">
        <f>SUM(T263:T292)</f>
        <v>785</v>
      </c>
      <c r="U295" s="411">
        <f>SUM(U263:U292)</f>
        <v>708</v>
      </c>
      <c r="V295" s="411">
        <f>SUM(V263:V292)</f>
        <v>1777</v>
      </c>
      <c r="W295" s="409"/>
      <c r="X295" s="409">
        <v>1</v>
      </c>
      <c r="Y295" s="409">
        <v>4</v>
      </c>
      <c r="Z295" s="409">
        <v>5</v>
      </c>
      <c r="AA295" s="409"/>
      <c r="AB295" s="409"/>
      <c r="AC295" s="409"/>
      <c r="AD295" s="409"/>
      <c r="AE295" s="409"/>
      <c r="AF295" s="409"/>
      <c r="AG295" s="409"/>
      <c r="AH295" s="409"/>
      <c r="AI295" s="409"/>
      <c r="AJ295" s="409"/>
      <c r="AK295" s="409"/>
      <c r="AL295" s="409"/>
      <c r="AM295" s="409"/>
      <c r="AN295" s="409"/>
      <c r="AO295" s="409"/>
      <c r="AP295" s="409"/>
      <c r="AQ295" s="409"/>
      <c r="AR295" s="409"/>
      <c r="AS295" s="409"/>
      <c r="AT295" s="409"/>
    </row>
    <row r="296" spans="1:46" s="457" customFormat="1" ht="13.5" thickBot="1">
      <c r="A296" s="746" t="s">
        <v>413</v>
      </c>
      <c r="B296" s="747"/>
      <c r="C296" s="622">
        <f>SUMIF($B$9:$B$295,"Total",C$9:C$295)</f>
        <v>463</v>
      </c>
      <c r="D296" s="622">
        <f>SUMIF($B$9:$B$295,"Total",D$9:D$295)</f>
        <v>2084</v>
      </c>
      <c r="E296" s="622">
        <f>SUMIF($B$9:$B$295,"Total",E$9:E$295)</f>
        <v>2185</v>
      </c>
      <c r="F296" s="622">
        <f>SUMIF($B$9:$B$295,"Total",F$9:F$295)</f>
        <v>4732</v>
      </c>
      <c r="G296" s="622">
        <f t="shared" ref="G296:V296" si="24">SUMIF($B$9:$B$295,"Total",G$9:G$295)</f>
        <v>661</v>
      </c>
      <c r="H296" s="622">
        <f t="shared" si="24"/>
        <v>2229</v>
      </c>
      <c r="I296" s="622">
        <f t="shared" si="24"/>
        <v>2335</v>
      </c>
      <c r="J296" s="622">
        <f t="shared" si="24"/>
        <v>5225</v>
      </c>
      <c r="K296" s="622">
        <f t="shared" si="24"/>
        <v>652</v>
      </c>
      <c r="L296" s="622">
        <f t="shared" si="24"/>
        <v>2179</v>
      </c>
      <c r="M296" s="622">
        <f t="shared" si="24"/>
        <v>2293</v>
      </c>
      <c r="N296" s="622">
        <f t="shared" si="24"/>
        <v>5124</v>
      </c>
      <c r="O296" s="622">
        <f t="shared" si="24"/>
        <v>588</v>
      </c>
      <c r="P296" s="622">
        <f t="shared" si="24"/>
        <v>2029</v>
      </c>
      <c r="Q296" s="622">
        <f t="shared" si="24"/>
        <v>2165</v>
      </c>
      <c r="R296" s="622">
        <f t="shared" si="24"/>
        <v>4782</v>
      </c>
      <c r="S296" s="622">
        <f t="shared" si="24"/>
        <v>595</v>
      </c>
      <c r="T296" s="622">
        <f t="shared" si="24"/>
        <v>2086</v>
      </c>
      <c r="U296" s="622">
        <f t="shared" si="24"/>
        <v>2145</v>
      </c>
      <c r="V296" s="622">
        <f t="shared" si="24"/>
        <v>4868</v>
      </c>
      <c r="W296" s="623">
        <v>496</v>
      </c>
      <c r="X296" s="622">
        <v>2223</v>
      </c>
      <c r="Y296" s="622">
        <v>2194</v>
      </c>
      <c r="Z296" s="622">
        <v>4913</v>
      </c>
      <c r="AA296" s="623">
        <v>518</v>
      </c>
      <c r="AB296" s="622">
        <v>2477</v>
      </c>
      <c r="AC296" s="622">
        <v>2140</v>
      </c>
      <c r="AD296" s="622">
        <v>5135</v>
      </c>
      <c r="AE296" s="623">
        <v>436</v>
      </c>
      <c r="AF296" s="622">
        <v>2331</v>
      </c>
      <c r="AG296" s="622">
        <v>2255</v>
      </c>
      <c r="AH296" s="622">
        <v>5022</v>
      </c>
      <c r="AI296" s="623">
        <v>407</v>
      </c>
      <c r="AJ296" s="622">
        <v>2360</v>
      </c>
      <c r="AK296" s="622">
        <v>2267</v>
      </c>
      <c r="AL296" s="622">
        <v>5034</v>
      </c>
      <c r="AM296" s="623">
        <v>378</v>
      </c>
      <c r="AN296" s="622">
        <v>2010</v>
      </c>
      <c r="AO296" s="622">
        <v>2201</v>
      </c>
      <c r="AP296" s="622">
        <v>4589</v>
      </c>
      <c r="AQ296" s="623">
        <v>408</v>
      </c>
      <c r="AR296" s="622">
        <v>2362</v>
      </c>
      <c r="AS296" s="622">
        <v>2365</v>
      </c>
      <c r="AT296" s="622">
        <v>5135</v>
      </c>
    </row>
    <row r="298" spans="1:46" s="389" customFormat="1">
      <c r="A298" s="152" t="s">
        <v>302</v>
      </c>
      <c r="B298" s="153"/>
      <c r="C298" s="294"/>
      <c r="D298" s="294"/>
      <c r="E298" s="294"/>
      <c r="F298" s="294"/>
      <c r="G298" s="294"/>
      <c r="H298" s="294"/>
      <c r="I298" s="294"/>
      <c r="J298" s="294"/>
      <c r="K298" s="294"/>
      <c r="L298" s="294"/>
      <c r="M298" s="294"/>
      <c r="N298" s="294"/>
      <c r="O298" s="294"/>
      <c r="P298" s="294"/>
      <c r="Q298" s="294"/>
      <c r="R298" s="294"/>
      <c r="S298" s="294"/>
      <c r="T298" s="294"/>
      <c r="U298" s="294"/>
      <c r="V298" s="294"/>
      <c r="W298" s="294"/>
      <c r="X298" s="294"/>
      <c r="Y298" s="294"/>
      <c r="Z298" s="294"/>
      <c r="AA298" s="294"/>
      <c r="AB298" s="294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7"/>
      <c r="AQ298" s="107"/>
      <c r="AR298" s="107"/>
      <c r="AS298" s="107"/>
      <c r="AT298" s="107"/>
    </row>
    <row r="299" spans="1:46">
      <c r="A299" s="637" t="s">
        <v>725</v>
      </c>
    </row>
  </sheetData>
  <mergeCells count="38">
    <mergeCell ref="A296:B296"/>
    <mergeCell ref="A263:A290"/>
    <mergeCell ref="A291:A295"/>
    <mergeCell ref="G7:J7"/>
    <mergeCell ref="A187:A196"/>
    <mergeCell ref="A176:A177"/>
    <mergeCell ref="A228:A229"/>
    <mergeCell ref="A217:A221"/>
    <mergeCell ref="A222:A227"/>
    <mergeCell ref="A230:A256"/>
    <mergeCell ref="A257:A262"/>
    <mergeCell ref="A212:A214"/>
    <mergeCell ref="A206:A211"/>
    <mergeCell ref="A197:A199"/>
    <mergeCell ref="AM7:AP7"/>
    <mergeCell ref="AQ7:AT7"/>
    <mergeCell ref="A9:A36"/>
    <mergeCell ref="A7:A8"/>
    <mergeCell ref="B7:B8"/>
    <mergeCell ref="K7:N7"/>
    <mergeCell ref="AE7:AH7"/>
    <mergeCell ref="C7:F7"/>
    <mergeCell ref="AI7:AL7"/>
    <mergeCell ref="O7:R7"/>
    <mergeCell ref="AA7:AD7"/>
    <mergeCell ref="W7:Z7"/>
    <mergeCell ref="S7:V7"/>
    <mergeCell ref="A215:A216"/>
    <mergeCell ref="A200:A205"/>
    <mergeCell ref="A37:A43"/>
    <mergeCell ref="A44:A78"/>
    <mergeCell ref="A79:A100"/>
    <mergeCell ref="A101:A113"/>
    <mergeCell ref="A114:A117"/>
    <mergeCell ref="A148:A175"/>
    <mergeCell ref="A178:A182"/>
    <mergeCell ref="A183:A186"/>
    <mergeCell ref="A118:A147"/>
  </mergeCells>
  <hyperlinks>
    <hyperlink ref="L1" location="'Table of Contents'!A1" display="Contents" xr:uid="{00000000-0004-0000-0B00-000000000000}"/>
    <hyperlink ref="AS1" location="'Table of Contents'!A1" display="Contents" xr:uid="{00000000-0004-0000-0B00-000001000000}"/>
    <hyperlink ref="A298" location="Definitions!A1" display="Click here to see notes, definitions, and source" xr:uid="{00000000-0004-0000-0B00-000002000000}"/>
    <hyperlink ref="AJ1" location="'Table of Contents'!A1" display="Contents" xr:uid="{00000000-0004-0000-0B00-000003000000}"/>
    <hyperlink ref="X1" location="'Table of Contents'!A1" display="Contents" xr:uid="{00000000-0004-0000-0B00-000004000000}"/>
  </hyperlinks>
  <printOptions horizontalCentered="1"/>
  <pageMargins left="0.4" right="0.4" top="0.5" bottom="0.5" header="0.3" footer="0.3"/>
  <pageSetup scale="95" orientation="landscape" r:id="rId1"/>
  <rowBreaks count="3" manualBreakCount="3">
    <brk id="147" max="16383" man="1"/>
    <brk id="186" max="16383" man="1"/>
    <brk id="290" max="16383" man="1"/>
  </rowBreaks>
  <colBreaks count="3" manualBreakCount="3">
    <brk id="14" max="1048575" man="1"/>
    <brk id="26" max="1048575" man="1"/>
    <brk id="38" max="1048575" man="1"/>
  </colBreaks>
  <ignoredErrors>
    <ignoredError sqref="R100 R214 R227 R177:R178 R180:R183 R185:R188 R208:R212 R192:R196 R204:R206 R201:R20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Z25"/>
  <sheetViews>
    <sheetView zoomScaleNormal="100" workbookViewId="0"/>
  </sheetViews>
  <sheetFormatPr defaultRowHeight="12.75"/>
  <cols>
    <col min="1" max="1" width="15.7109375" style="155" customWidth="1"/>
    <col min="2" max="2" width="9.140625" style="155"/>
    <col min="3" max="3" width="15.7109375" style="155" customWidth="1"/>
    <col min="4" max="4" width="9.140625" style="155"/>
    <col min="5" max="5" width="14.5703125" style="155" bestFit="1" customWidth="1"/>
    <col min="6" max="6" width="9.140625" style="155"/>
    <col min="7" max="7" width="14.5703125" style="155" bestFit="1" customWidth="1"/>
    <col min="8" max="8" width="9.140625" style="155"/>
    <col min="9" max="9" width="14.5703125" style="155" bestFit="1" customWidth="1"/>
    <col min="10" max="10" width="9.140625" style="155"/>
    <col min="11" max="11" width="14.5703125" style="155" bestFit="1" customWidth="1"/>
    <col min="12" max="12" width="9.140625" style="155"/>
    <col min="13" max="13" width="14.42578125" style="155" customWidth="1"/>
    <col min="14" max="14" width="9.140625" style="155"/>
    <col min="15" max="15" width="11.28515625" style="155" customWidth="1"/>
    <col min="16" max="16" width="9" style="155" customWidth="1"/>
    <col min="17" max="17" width="11.7109375" style="155" bestFit="1" customWidth="1"/>
    <col min="18" max="18" width="9" style="155" customWidth="1"/>
    <col min="19" max="19" width="11.7109375" style="155" bestFit="1" customWidth="1"/>
    <col min="20" max="20" width="9" style="155" customWidth="1"/>
    <col min="21" max="21" width="11.7109375" style="155" bestFit="1" customWidth="1"/>
    <col min="22" max="22" width="9" style="155" customWidth="1"/>
    <col min="23" max="23" width="11.7109375" style="155" bestFit="1" customWidth="1"/>
    <col min="24" max="24" width="9" style="155" customWidth="1"/>
    <col min="25" max="25" width="14.5703125" style="155" customWidth="1"/>
    <col min="26" max="26" width="9" style="155" customWidth="1"/>
    <col min="27" max="16384" width="9.140625" style="155"/>
  </cols>
  <sheetData>
    <row r="1" spans="1:26" ht="15.75">
      <c r="A1" s="91" t="s">
        <v>209</v>
      </c>
      <c r="C1" s="91"/>
      <c r="E1" s="91"/>
      <c r="G1" s="91"/>
      <c r="I1" s="188" t="s">
        <v>390</v>
      </c>
      <c r="K1" s="91" t="s">
        <v>209</v>
      </c>
      <c r="M1" s="91"/>
      <c r="O1" s="91"/>
      <c r="S1" s="91"/>
      <c r="U1" s="188" t="s">
        <v>390</v>
      </c>
      <c r="W1" s="91" t="s">
        <v>209</v>
      </c>
      <c r="Y1" s="91"/>
    </row>
    <row r="2" spans="1:26" s="123" customFormat="1" ht="15.75">
      <c r="A2" s="117" t="s">
        <v>307</v>
      </c>
      <c r="C2" s="117"/>
      <c r="E2" s="117"/>
      <c r="G2" s="117"/>
      <c r="I2" s="117"/>
      <c r="K2" s="117" t="s">
        <v>307</v>
      </c>
      <c r="M2" s="117"/>
      <c r="O2" s="117"/>
      <c r="P2" s="122"/>
      <c r="R2" s="122"/>
      <c r="S2" s="117"/>
      <c r="T2" s="122"/>
      <c r="U2" s="91"/>
      <c r="W2" s="117" t="s">
        <v>307</v>
      </c>
      <c r="X2" s="122"/>
      <c r="Y2" s="117"/>
    </row>
    <row r="3" spans="1:26" s="123" customFormat="1" ht="15">
      <c r="A3" s="122" t="s">
        <v>143</v>
      </c>
      <c r="C3" s="122"/>
      <c r="E3" s="122"/>
      <c r="G3" s="122"/>
      <c r="I3" s="122"/>
      <c r="K3" s="122" t="s">
        <v>143</v>
      </c>
      <c r="M3" s="122"/>
      <c r="O3" s="122"/>
      <c r="P3" s="122"/>
      <c r="R3" s="122"/>
      <c r="S3" s="122"/>
      <c r="T3" s="122"/>
      <c r="U3" s="117"/>
      <c r="W3" s="122" t="s">
        <v>143</v>
      </c>
      <c r="X3" s="122"/>
      <c r="Y3" s="122"/>
    </row>
    <row r="4" spans="1:26" s="123" customFormat="1" ht="15" customHeight="1">
      <c r="A4" s="122" t="s">
        <v>329</v>
      </c>
      <c r="C4" s="122"/>
      <c r="E4" s="122"/>
      <c r="G4" s="122"/>
      <c r="I4" s="122"/>
      <c r="K4" s="122" t="s">
        <v>329</v>
      </c>
      <c r="M4" s="122"/>
      <c r="O4" s="122"/>
      <c r="P4" s="122"/>
      <c r="R4" s="122"/>
      <c r="S4" s="122"/>
      <c r="T4" s="122"/>
      <c r="U4" s="122"/>
      <c r="W4" s="122" t="s">
        <v>329</v>
      </c>
      <c r="X4" s="122"/>
      <c r="Y4" s="122"/>
      <c r="Z4" s="122"/>
    </row>
    <row r="5" spans="1:26" s="123" customFormat="1" ht="15" customHeight="1">
      <c r="A5" s="122" t="s">
        <v>738</v>
      </c>
      <c r="C5" s="122"/>
      <c r="E5" s="122"/>
      <c r="G5" s="122"/>
      <c r="I5" s="122"/>
      <c r="K5" s="122" t="s">
        <v>738</v>
      </c>
      <c r="M5" s="122"/>
      <c r="O5" s="122"/>
      <c r="P5" s="122"/>
      <c r="R5" s="122"/>
      <c r="S5" s="122"/>
      <c r="T5" s="122"/>
      <c r="V5" s="155"/>
      <c r="W5" s="122" t="s">
        <v>738</v>
      </c>
      <c r="X5" s="122"/>
      <c r="Y5" s="122"/>
      <c r="Z5" s="122"/>
    </row>
    <row r="6" spans="1:26" ht="13.5" thickBot="1"/>
    <row r="7" spans="1:26" s="156" customFormat="1" ht="15" customHeight="1">
      <c r="A7" s="129" t="s">
        <v>330</v>
      </c>
      <c r="B7" s="52" t="s">
        <v>737</v>
      </c>
      <c r="C7" s="129" t="s">
        <v>330</v>
      </c>
      <c r="D7" s="52" t="s">
        <v>709</v>
      </c>
      <c r="E7" s="129" t="s">
        <v>330</v>
      </c>
      <c r="F7" s="52" t="s">
        <v>666</v>
      </c>
      <c r="G7" s="129" t="s">
        <v>330</v>
      </c>
      <c r="H7" s="52" t="s">
        <v>624</v>
      </c>
      <c r="I7" s="129" t="s">
        <v>330</v>
      </c>
      <c r="J7" s="52" t="s">
        <v>588</v>
      </c>
      <c r="K7" s="129" t="s">
        <v>330</v>
      </c>
      <c r="L7" s="52" t="s">
        <v>562</v>
      </c>
      <c r="M7" s="129" t="s">
        <v>330</v>
      </c>
      <c r="N7" s="52" t="s">
        <v>528</v>
      </c>
      <c r="O7" s="129" t="s">
        <v>330</v>
      </c>
      <c r="P7" s="52" t="s">
        <v>519</v>
      </c>
      <c r="Q7" s="129" t="s">
        <v>330</v>
      </c>
      <c r="R7" s="52" t="s">
        <v>466</v>
      </c>
      <c r="S7" s="52" t="s">
        <v>330</v>
      </c>
      <c r="T7" s="52" t="s">
        <v>451</v>
      </c>
      <c r="U7" s="52" t="s">
        <v>330</v>
      </c>
      <c r="V7" s="52" t="s">
        <v>392</v>
      </c>
      <c r="W7" s="52" t="s">
        <v>330</v>
      </c>
      <c r="X7" s="52" t="s">
        <v>374</v>
      </c>
      <c r="Y7" s="52" t="s">
        <v>330</v>
      </c>
      <c r="Z7" s="52" t="s">
        <v>147</v>
      </c>
    </row>
    <row r="8" spans="1:26" ht="15" customHeight="1">
      <c r="A8" s="327" t="s">
        <v>185</v>
      </c>
      <c r="B8" s="298">
        <v>332</v>
      </c>
      <c r="C8" s="327" t="s">
        <v>185</v>
      </c>
      <c r="D8" s="298">
        <v>402</v>
      </c>
      <c r="E8" s="327" t="s">
        <v>185</v>
      </c>
      <c r="F8" s="298">
        <v>354</v>
      </c>
      <c r="G8" s="327" t="s">
        <v>185</v>
      </c>
      <c r="H8" s="298">
        <v>408</v>
      </c>
      <c r="I8" s="327" t="s">
        <v>185</v>
      </c>
      <c r="J8" s="298">
        <v>336</v>
      </c>
      <c r="K8" s="327" t="s">
        <v>185</v>
      </c>
      <c r="L8" s="298">
        <v>381</v>
      </c>
      <c r="M8" s="327" t="s">
        <v>185</v>
      </c>
      <c r="N8" s="298">
        <v>369</v>
      </c>
      <c r="O8" s="327" t="s">
        <v>185</v>
      </c>
      <c r="P8" s="298">
        <v>370</v>
      </c>
      <c r="Q8" s="327" t="s">
        <v>185</v>
      </c>
      <c r="R8" s="298">
        <v>362</v>
      </c>
      <c r="S8" s="328" t="s">
        <v>185</v>
      </c>
      <c r="T8" s="298">
        <v>390</v>
      </c>
      <c r="U8" s="328" t="s">
        <v>185</v>
      </c>
      <c r="V8" s="298">
        <v>367</v>
      </c>
      <c r="W8" s="328" t="s">
        <v>185</v>
      </c>
      <c r="X8" s="298">
        <v>381</v>
      </c>
      <c r="Y8" s="329" t="s">
        <v>185</v>
      </c>
      <c r="Z8" s="299">
        <v>418</v>
      </c>
    </row>
    <row r="9" spans="1:26" ht="15" customHeight="1">
      <c r="A9" s="327" t="s">
        <v>174</v>
      </c>
      <c r="B9" s="298">
        <v>219</v>
      </c>
      <c r="C9" s="327" t="s">
        <v>174</v>
      </c>
      <c r="D9" s="298">
        <v>232</v>
      </c>
      <c r="E9" s="327" t="s">
        <v>174</v>
      </c>
      <c r="F9" s="298">
        <v>239</v>
      </c>
      <c r="G9" s="327" t="s">
        <v>174</v>
      </c>
      <c r="H9" s="298">
        <v>247</v>
      </c>
      <c r="I9" s="327" t="s">
        <v>174</v>
      </c>
      <c r="J9" s="298">
        <v>224</v>
      </c>
      <c r="K9" s="327" t="s">
        <v>174</v>
      </c>
      <c r="L9" s="298">
        <v>208</v>
      </c>
      <c r="M9" s="327" t="s">
        <v>174</v>
      </c>
      <c r="N9" s="298">
        <v>253</v>
      </c>
      <c r="O9" s="327" t="s">
        <v>174</v>
      </c>
      <c r="P9" s="298">
        <v>228</v>
      </c>
      <c r="Q9" s="327" t="s">
        <v>174</v>
      </c>
      <c r="R9" s="298">
        <v>250</v>
      </c>
      <c r="S9" s="328" t="s">
        <v>174</v>
      </c>
      <c r="T9" s="298">
        <v>224</v>
      </c>
      <c r="U9" s="328" t="s">
        <v>174</v>
      </c>
      <c r="V9" s="298">
        <v>246</v>
      </c>
      <c r="W9" s="328" t="s">
        <v>174</v>
      </c>
      <c r="X9" s="298">
        <v>245</v>
      </c>
      <c r="Y9" s="329" t="s">
        <v>174</v>
      </c>
      <c r="Z9" s="299">
        <v>293</v>
      </c>
    </row>
    <row r="10" spans="1:26" ht="15" customHeight="1">
      <c r="A10" s="327" t="s">
        <v>171</v>
      </c>
      <c r="B10" s="298">
        <v>144</v>
      </c>
      <c r="C10" s="327" t="s">
        <v>171</v>
      </c>
      <c r="D10" s="298">
        <v>127</v>
      </c>
      <c r="E10" s="327" t="s">
        <v>173</v>
      </c>
      <c r="F10" s="298">
        <v>120</v>
      </c>
      <c r="G10" s="327" t="s">
        <v>207</v>
      </c>
      <c r="H10" s="298">
        <v>106</v>
      </c>
      <c r="I10" s="327" t="s">
        <v>207</v>
      </c>
      <c r="J10" s="298">
        <v>116</v>
      </c>
      <c r="K10" s="327" t="s">
        <v>207</v>
      </c>
      <c r="L10" s="298">
        <v>101</v>
      </c>
      <c r="M10" s="327" t="s">
        <v>88</v>
      </c>
      <c r="N10" s="298">
        <v>110</v>
      </c>
      <c r="O10" s="327" t="s">
        <v>207</v>
      </c>
      <c r="P10" s="298">
        <v>123</v>
      </c>
      <c r="Q10" s="327" t="s">
        <v>207</v>
      </c>
      <c r="R10" s="298">
        <v>134</v>
      </c>
      <c r="S10" s="328" t="s">
        <v>207</v>
      </c>
      <c r="T10" s="298">
        <v>126</v>
      </c>
      <c r="U10" s="328" t="s">
        <v>88</v>
      </c>
      <c r="V10" s="298">
        <v>128</v>
      </c>
      <c r="W10" s="328" t="s">
        <v>88</v>
      </c>
      <c r="X10" s="298">
        <v>107</v>
      </c>
      <c r="Y10" s="329" t="s">
        <v>207</v>
      </c>
      <c r="Z10" s="299">
        <v>111</v>
      </c>
    </row>
    <row r="11" spans="1:26" ht="15" customHeight="1">
      <c r="A11" s="327" t="s">
        <v>207</v>
      </c>
      <c r="B11" s="298">
        <v>128</v>
      </c>
      <c r="C11" s="327" t="s">
        <v>207</v>
      </c>
      <c r="D11" s="298">
        <v>139</v>
      </c>
      <c r="E11" s="327" t="s">
        <v>156</v>
      </c>
      <c r="F11" s="298">
        <v>120</v>
      </c>
      <c r="G11" s="327" t="s">
        <v>171</v>
      </c>
      <c r="H11" s="298">
        <v>108</v>
      </c>
      <c r="I11" s="327" t="s">
        <v>88</v>
      </c>
      <c r="J11" s="298">
        <v>122</v>
      </c>
      <c r="K11" s="327" t="s">
        <v>156</v>
      </c>
      <c r="L11" s="298">
        <v>132</v>
      </c>
      <c r="M11" s="327" t="s">
        <v>156</v>
      </c>
      <c r="N11" s="298">
        <v>112</v>
      </c>
      <c r="O11" s="327" t="s">
        <v>171</v>
      </c>
      <c r="P11" s="298">
        <v>130</v>
      </c>
      <c r="Q11" s="327" t="s">
        <v>178</v>
      </c>
      <c r="R11" s="298">
        <v>112</v>
      </c>
      <c r="S11" s="328" t="s">
        <v>178</v>
      </c>
      <c r="T11" s="298">
        <v>127</v>
      </c>
      <c r="U11" s="328" t="s">
        <v>207</v>
      </c>
      <c r="V11" s="298">
        <v>135</v>
      </c>
      <c r="W11" s="328" t="s">
        <v>178</v>
      </c>
      <c r="X11" s="298">
        <v>132</v>
      </c>
      <c r="Y11" s="329" t="s">
        <v>178</v>
      </c>
      <c r="Z11" s="299">
        <v>133</v>
      </c>
    </row>
    <row r="12" spans="1:26" ht="15" customHeight="1">
      <c r="A12" s="327" t="s">
        <v>156</v>
      </c>
      <c r="B12" s="298">
        <v>121</v>
      </c>
      <c r="C12" s="327" t="s">
        <v>156</v>
      </c>
      <c r="D12" s="298">
        <v>149</v>
      </c>
      <c r="E12" s="327" t="s">
        <v>171</v>
      </c>
      <c r="F12" s="298">
        <v>129</v>
      </c>
      <c r="G12" s="327" t="s">
        <v>156</v>
      </c>
      <c r="H12" s="298">
        <v>132</v>
      </c>
      <c r="I12" s="327" t="s">
        <v>156</v>
      </c>
      <c r="J12" s="298">
        <v>132</v>
      </c>
      <c r="K12" s="327" t="s">
        <v>171</v>
      </c>
      <c r="L12" s="298">
        <v>139</v>
      </c>
      <c r="M12" s="327" t="s">
        <v>171</v>
      </c>
      <c r="N12" s="298">
        <v>150</v>
      </c>
      <c r="O12" s="327" t="s">
        <v>156</v>
      </c>
      <c r="P12" s="298">
        <v>131</v>
      </c>
      <c r="Q12" s="327" t="s">
        <v>171</v>
      </c>
      <c r="R12" s="298">
        <v>143</v>
      </c>
      <c r="S12" s="328" t="s">
        <v>171</v>
      </c>
      <c r="T12" s="298">
        <v>151</v>
      </c>
      <c r="U12" s="328" t="s">
        <v>171</v>
      </c>
      <c r="V12" s="298">
        <v>167</v>
      </c>
      <c r="W12" s="328" t="s">
        <v>171</v>
      </c>
      <c r="X12" s="298">
        <v>135</v>
      </c>
      <c r="Y12" s="329" t="s">
        <v>171</v>
      </c>
      <c r="Z12" s="299">
        <v>153</v>
      </c>
    </row>
    <row r="13" spans="1:26" ht="15" customHeight="1">
      <c r="A13" s="327" t="s">
        <v>193</v>
      </c>
      <c r="B13" s="298">
        <v>103</v>
      </c>
      <c r="C13" s="327" t="s">
        <v>193</v>
      </c>
      <c r="D13" s="298">
        <v>97</v>
      </c>
      <c r="E13" s="327" t="s">
        <v>88</v>
      </c>
      <c r="F13" s="298">
        <v>109</v>
      </c>
      <c r="G13" s="327" t="s">
        <v>193</v>
      </c>
      <c r="H13" s="298">
        <v>83</v>
      </c>
      <c r="I13" s="327" t="s">
        <v>178</v>
      </c>
      <c r="J13" s="298">
        <v>85</v>
      </c>
      <c r="K13" s="327" t="s">
        <v>178</v>
      </c>
      <c r="L13" s="298">
        <v>91</v>
      </c>
      <c r="M13" s="327" t="s">
        <v>178</v>
      </c>
      <c r="N13" s="298">
        <v>87</v>
      </c>
      <c r="O13" s="327" t="s">
        <v>88</v>
      </c>
      <c r="P13" s="298">
        <v>110</v>
      </c>
      <c r="Q13" s="327" t="s">
        <v>88</v>
      </c>
      <c r="R13" s="298">
        <v>106</v>
      </c>
      <c r="S13" s="328" t="s">
        <v>88</v>
      </c>
      <c r="T13" s="298">
        <v>92</v>
      </c>
      <c r="U13" s="328" t="s">
        <v>178</v>
      </c>
      <c r="V13" s="298">
        <v>98</v>
      </c>
      <c r="W13" s="328" t="s">
        <v>192</v>
      </c>
      <c r="X13" s="298">
        <v>92</v>
      </c>
      <c r="Y13" s="329" t="s">
        <v>192</v>
      </c>
      <c r="Z13" s="299">
        <v>88</v>
      </c>
    </row>
    <row r="14" spans="1:26" ht="15" customHeight="1">
      <c r="A14" s="327" t="s">
        <v>178</v>
      </c>
      <c r="B14" s="298">
        <v>93</v>
      </c>
      <c r="C14" s="327" t="s">
        <v>178</v>
      </c>
      <c r="D14" s="298">
        <v>92</v>
      </c>
      <c r="E14" s="327" t="s">
        <v>193</v>
      </c>
      <c r="F14" s="298">
        <v>93</v>
      </c>
      <c r="G14" s="327" t="s">
        <v>173</v>
      </c>
      <c r="H14" s="298">
        <v>77</v>
      </c>
      <c r="I14" s="327" t="s">
        <v>193</v>
      </c>
      <c r="J14" s="298">
        <v>82</v>
      </c>
      <c r="K14" s="327" t="s">
        <v>173</v>
      </c>
      <c r="L14" s="298">
        <v>89</v>
      </c>
      <c r="M14" s="327" t="s">
        <v>173</v>
      </c>
      <c r="N14" s="298">
        <v>63</v>
      </c>
      <c r="O14" s="327" t="s">
        <v>173</v>
      </c>
      <c r="P14" s="298">
        <v>85</v>
      </c>
      <c r="Q14" s="327" t="s">
        <v>193</v>
      </c>
      <c r="R14" s="298">
        <v>75</v>
      </c>
      <c r="S14" s="328" t="s">
        <v>193</v>
      </c>
      <c r="T14" s="298">
        <v>90</v>
      </c>
      <c r="U14" s="328" t="s">
        <v>192</v>
      </c>
      <c r="V14" s="298">
        <v>84</v>
      </c>
      <c r="W14" s="328" t="s">
        <v>159</v>
      </c>
      <c r="X14" s="298">
        <v>86</v>
      </c>
      <c r="Y14" s="329" t="s">
        <v>194</v>
      </c>
      <c r="Z14" s="299">
        <v>72</v>
      </c>
    </row>
    <row r="15" spans="1:26" ht="15" customHeight="1">
      <c r="A15" s="327" t="s">
        <v>173</v>
      </c>
      <c r="B15" s="298">
        <v>87</v>
      </c>
      <c r="C15" s="327" t="s">
        <v>173</v>
      </c>
      <c r="D15" s="298">
        <v>98</v>
      </c>
      <c r="E15" s="327" t="s">
        <v>207</v>
      </c>
      <c r="F15" s="298">
        <v>119</v>
      </c>
      <c r="G15" s="327" t="s">
        <v>88</v>
      </c>
      <c r="H15" s="298">
        <v>90</v>
      </c>
      <c r="I15" s="327" t="s">
        <v>171</v>
      </c>
      <c r="J15" s="298">
        <v>109</v>
      </c>
      <c r="K15" s="327" t="s">
        <v>88</v>
      </c>
      <c r="L15" s="298">
        <v>93</v>
      </c>
      <c r="M15" s="327" t="s">
        <v>207</v>
      </c>
      <c r="N15" s="298">
        <v>108</v>
      </c>
      <c r="O15" s="327" t="s">
        <v>178</v>
      </c>
      <c r="P15" s="298">
        <v>117</v>
      </c>
      <c r="Q15" s="327" t="s">
        <v>156</v>
      </c>
      <c r="R15" s="298">
        <v>129</v>
      </c>
      <c r="S15" s="328" t="s">
        <v>156</v>
      </c>
      <c r="T15" s="298">
        <v>99</v>
      </c>
      <c r="U15" s="328" t="s">
        <v>156</v>
      </c>
      <c r="V15" s="298">
        <v>114</v>
      </c>
      <c r="W15" s="328" t="s">
        <v>207</v>
      </c>
      <c r="X15" s="298">
        <v>95</v>
      </c>
      <c r="Y15" s="329" t="s">
        <v>88</v>
      </c>
      <c r="Z15" s="299">
        <v>98</v>
      </c>
    </row>
    <row r="16" spans="1:26" ht="15" customHeight="1">
      <c r="A16" s="327" t="s">
        <v>88</v>
      </c>
      <c r="B16" s="298">
        <v>82</v>
      </c>
      <c r="C16" s="327" t="s">
        <v>88</v>
      </c>
      <c r="D16" s="298">
        <v>85</v>
      </c>
      <c r="E16" s="327" t="s">
        <v>178</v>
      </c>
      <c r="F16" s="298">
        <v>79</v>
      </c>
      <c r="G16" s="327" t="s">
        <v>178</v>
      </c>
      <c r="H16" s="298">
        <v>73</v>
      </c>
      <c r="I16" s="327" t="s">
        <v>173</v>
      </c>
      <c r="J16" s="298">
        <v>75</v>
      </c>
      <c r="K16" s="327" t="s">
        <v>193</v>
      </c>
      <c r="L16" s="298">
        <v>81</v>
      </c>
      <c r="M16" s="327" t="s">
        <v>193</v>
      </c>
      <c r="N16" s="298">
        <v>62</v>
      </c>
      <c r="O16" s="327" t="s">
        <v>193</v>
      </c>
      <c r="P16" s="298">
        <v>77</v>
      </c>
      <c r="Q16" s="327" t="s">
        <v>194</v>
      </c>
      <c r="R16" s="298">
        <v>52</v>
      </c>
      <c r="S16" s="328" t="s">
        <v>194</v>
      </c>
      <c r="T16" s="298">
        <v>81</v>
      </c>
      <c r="U16" s="328" t="s">
        <v>159</v>
      </c>
      <c r="V16" s="298">
        <v>78</v>
      </c>
      <c r="W16" s="328" t="s">
        <v>156</v>
      </c>
      <c r="X16" s="298">
        <v>76</v>
      </c>
      <c r="Y16" s="329" t="s">
        <v>156</v>
      </c>
      <c r="Z16" s="299">
        <v>67</v>
      </c>
    </row>
    <row r="17" spans="1:26" ht="15" customHeight="1">
      <c r="A17" s="327" t="s">
        <v>192</v>
      </c>
      <c r="B17" s="298">
        <v>60</v>
      </c>
      <c r="C17" s="327" t="s">
        <v>192</v>
      </c>
      <c r="D17" s="298">
        <v>68</v>
      </c>
      <c r="E17" s="327" t="s">
        <v>192</v>
      </c>
      <c r="F17" s="298">
        <v>78</v>
      </c>
      <c r="G17" s="327" t="s">
        <v>194</v>
      </c>
      <c r="H17" s="298">
        <v>62</v>
      </c>
      <c r="I17" s="327" t="s">
        <v>169</v>
      </c>
      <c r="J17" s="298">
        <v>59</v>
      </c>
      <c r="K17" s="327" t="s">
        <v>194</v>
      </c>
      <c r="L17" s="298">
        <v>71</v>
      </c>
      <c r="M17" s="327" t="s">
        <v>159</v>
      </c>
      <c r="N17" s="298">
        <v>60</v>
      </c>
      <c r="O17" s="327" t="s">
        <v>194</v>
      </c>
      <c r="P17" s="298">
        <v>70</v>
      </c>
      <c r="Q17" s="327" t="s">
        <v>192</v>
      </c>
      <c r="R17" s="298">
        <v>60</v>
      </c>
      <c r="S17" s="328" t="s">
        <v>192</v>
      </c>
      <c r="T17" s="298">
        <v>65</v>
      </c>
      <c r="U17" s="328" t="s">
        <v>194</v>
      </c>
      <c r="V17" s="298">
        <v>69</v>
      </c>
      <c r="W17" s="328" t="s">
        <v>194</v>
      </c>
      <c r="X17" s="298">
        <v>76</v>
      </c>
      <c r="Y17" s="329" t="s">
        <v>331</v>
      </c>
      <c r="Z17" s="299">
        <v>66</v>
      </c>
    </row>
    <row r="18" spans="1:26" s="123" customFormat="1" ht="15" customHeight="1">
      <c r="A18" s="158" t="s">
        <v>332</v>
      </c>
      <c r="B18" s="48">
        <f>SUM(B8:B17)</f>
        <v>1369</v>
      </c>
      <c r="C18" s="158" t="s">
        <v>332</v>
      </c>
      <c r="D18" s="48">
        <f>SUM(D8:D17)</f>
        <v>1489</v>
      </c>
      <c r="E18" s="158" t="s">
        <v>332</v>
      </c>
      <c r="F18" s="48">
        <f>SUM(F8:F17)</f>
        <v>1440</v>
      </c>
      <c r="G18" s="158" t="s">
        <v>332</v>
      </c>
      <c r="H18" s="48">
        <f>SUM(H8:H17)</f>
        <v>1386</v>
      </c>
      <c r="I18" s="158" t="s">
        <v>332</v>
      </c>
      <c r="J18" s="48">
        <f>SUM(J8:J17)</f>
        <v>1340</v>
      </c>
      <c r="K18" s="158" t="s">
        <v>332</v>
      </c>
      <c r="L18" s="48">
        <f>SUM(L8:L17)</f>
        <v>1386</v>
      </c>
      <c r="M18" s="158" t="s">
        <v>332</v>
      </c>
      <c r="N18" s="48">
        <v>1374</v>
      </c>
      <c r="O18" s="158"/>
      <c r="P18" s="48">
        <f>SUM(P8:P17)</f>
        <v>1441</v>
      </c>
      <c r="Q18" s="158"/>
      <c r="R18" s="48">
        <f>SUM(R8:R17)</f>
        <v>1423</v>
      </c>
      <c r="S18" s="49"/>
      <c r="T18" s="48">
        <f>SUM(T8:T17)</f>
        <v>1445</v>
      </c>
      <c r="U18" s="49"/>
      <c r="V18" s="48">
        <f>SUM(V8:V17)</f>
        <v>1486</v>
      </c>
      <c r="W18" s="49"/>
      <c r="X18" s="48">
        <f>SUM(X8:X17)</f>
        <v>1425</v>
      </c>
      <c r="Y18" s="158" t="s">
        <v>332</v>
      </c>
      <c r="Z18" s="14">
        <f>SUM(Z8:Z17)</f>
        <v>1499</v>
      </c>
    </row>
    <row r="19" spans="1:26" s="123" customFormat="1" ht="15" customHeight="1">
      <c r="A19" s="159" t="s">
        <v>333</v>
      </c>
      <c r="B19" s="87">
        <v>816</v>
      </c>
      <c r="C19" s="159" t="s">
        <v>333</v>
      </c>
      <c r="D19" s="87">
        <v>845</v>
      </c>
      <c r="E19" s="159" t="s">
        <v>333</v>
      </c>
      <c r="F19" s="87">
        <v>853</v>
      </c>
      <c r="G19" s="159" t="s">
        <v>333</v>
      </c>
      <c r="H19" s="87">
        <v>779</v>
      </c>
      <c r="I19" s="159" t="s">
        <v>333</v>
      </c>
      <c r="J19" s="87">
        <v>805</v>
      </c>
      <c r="K19" s="159" t="s">
        <v>333</v>
      </c>
      <c r="L19" s="87">
        <v>808</v>
      </c>
      <c r="M19" s="159" t="s">
        <v>333</v>
      </c>
      <c r="N19" s="87">
        <v>766</v>
      </c>
      <c r="O19" s="159"/>
      <c r="P19" s="87">
        <v>814</v>
      </c>
      <c r="Q19" s="159"/>
      <c r="R19" s="50">
        <v>844</v>
      </c>
      <c r="S19" s="45"/>
      <c r="T19" s="50">
        <v>756</v>
      </c>
      <c r="U19" s="45"/>
      <c r="V19" s="50">
        <v>879</v>
      </c>
      <c r="W19" s="45"/>
      <c r="X19" s="50">
        <v>835</v>
      </c>
      <c r="Y19" s="159" t="s">
        <v>333</v>
      </c>
      <c r="Z19" s="14">
        <v>846</v>
      </c>
    </row>
    <row r="20" spans="1:26" s="123" customFormat="1" ht="15" customHeight="1" thickBot="1">
      <c r="A20" s="160" t="s">
        <v>334</v>
      </c>
      <c r="B20" s="161">
        <f>SUM(B18:B19)</f>
        <v>2185</v>
      </c>
      <c r="C20" s="160" t="s">
        <v>334</v>
      </c>
      <c r="D20" s="161">
        <f>SUM(D18:D19)</f>
        <v>2334</v>
      </c>
      <c r="E20" s="160" t="s">
        <v>334</v>
      </c>
      <c r="F20" s="161">
        <f>SUM(F18:F19)</f>
        <v>2293</v>
      </c>
      <c r="G20" s="160" t="s">
        <v>334</v>
      </c>
      <c r="H20" s="161">
        <f>SUM(H18:H19)</f>
        <v>2165</v>
      </c>
      <c r="I20" s="160" t="s">
        <v>334</v>
      </c>
      <c r="J20" s="161">
        <f>SUM(J18:J19)</f>
        <v>2145</v>
      </c>
      <c r="K20" s="160" t="s">
        <v>334</v>
      </c>
      <c r="L20" s="161">
        <f>SUM(L18:L19)</f>
        <v>2194</v>
      </c>
      <c r="M20" s="160" t="s">
        <v>334</v>
      </c>
      <c r="N20" s="161">
        <v>2140</v>
      </c>
      <c r="O20" s="160" t="s">
        <v>334</v>
      </c>
      <c r="P20" s="161">
        <f>SUM(P18:P19)</f>
        <v>2255</v>
      </c>
      <c r="Q20" s="160"/>
      <c r="R20" s="161">
        <f>SUM(R18:R19)</f>
        <v>2267</v>
      </c>
      <c r="S20" s="162"/>
      <c r="T20" s="161">
        <f>SUM(T18:T19)</f>
        <v>2201</v>
      </c>
      <c r="U20" s="162"/>
      <c r="V20" s="161">
        <f>SUM(V18:V19)</f>
        <v>2365</v>
      </c>
      <c r="W20" s="162"/>
      <c r="X20" s="161">
        <f>SUM(X18:X19)</f>
        <v>2260</v>
      </c>
      <c r="Y20" s="162"/>
      <c r="Z20" s="161">
        <f>SUM(Z18:Z19)</f>
        <v>2345</v>
      </c>
    </row>
    <row r="22" spans="1:26" s="105" customFormat="1">
      <c r="A22" s="105" t="s">
        <v>302</v>
      </c>
      <c r="C22" s="105" t="s">
        <v>302</v>
      </c>
      <c r="P22" s="106"/>
      <c r="R22" s="106"/>
      <c r="Y22" s="107"/>
      <c r="Z22" s="107"/>
    </row>
    <row r="23" spans="1:26" s="105" customFormat="1">
      <c r="A23" s="637" t="s">
        <v>726</v>
      </c>
      <c r="C23" s="637" t="s">
        <v>726</v>
      </c>
      <c r="P23" s="106"/>
      <c r="R23" s="106"/>
      <c r="T23" s="106"/>
      <c r="U23" s="106"/>
      <c r="V23" s="107"/>
      <c r="Y23" s="107"/>
      <c r="Z23" s="107"/>
    </row>
    <row r="24" spans="1:26" s="105" customFormat="1">
      <c r="P24" s="106"/>
      <c r="R24" s="106"/>
      <c r="S24" s="107"/>
      <c r="T24" s="107"/>
      <c r="U24" s="107"/>
      <c r="V24" s="107"/>
      <c r="Y24" s="107"/>
      <c r="Z24" s="107"/>
    </row>
    <row r="25" spans="1:26" s="92" customFormat="1">
      <c r="P25" s="100"/>
      <c r="R25" s="100"/>
      <c r="T25" s="100"/>
      <c r="U25" s="100"/>
      <c r="V25" s="93"/>
      <c r="Y25" s="93"/>
      <c r="Z25" s="93"/>
    </row>
  </sheetData>
  <phoneticPr fontId="2" type="noConversion"/>
  <hyperlinks>
    <hyperlink ref="S21" location="Definitions!A1" display="Click here to see notes, definitions, and source" xr:uid="{00000000-0004-0000-0C00-000000000000}"/>
    <hyperlink ref="I1" location="'Table of Contents'!A1" display="Contents" xr:uid="{00000000-0004-0000-0C00-000001000000}"/>
    <hyperlink ref="C22" location="Definitions!A1" display="Click here to see notes, definitions, and source" xr:uid="{00000000-0004-0000-0C00-000002000000}"/>
    <hyperlink ref="A22" location="Definitions!A1" display="Click here to see notes, definitions, and source" xr:uid="{00000000-0004-0000-0C00-000003000000}"/>
    <hyperlink ref="U1" location="'Table of Contents'!A1" display="Contents" xr:uid="{00000000-0004-0000-0C00-000004000000}"/>
  </hyperlinks>
  <printOptions horizontalCentered="1"/>
  <pageMargins left="0.45" right="0.4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BR67"/>
  <sheetViews>
    <sheetView showGridLines="0" zoomScaleNormal="100" workbookViewId="0"/>
  </sheetViews>
  <sheetFormatPr defaultRowHeight="12.75"/>
  <cols>
    <col min="1" max="1" width="19.5703125" style="127" customWidth="1"/>
    <col min="2" max="2" width="6.5703125" style="127" bestFit="1" customWidth="1"/>
    <col min="3" max="4" width="5.5703125" style="127" bestFit="1" customWidth="1"/>
    <col min="5" max="5" width="6.5703125" style="127" bestFit="1" customWidth="1"/>
    <col min="6" max="7" width="5.5703125" style="127" bestFit="1" customWidth="1"/>
    <col min="8" max="8" width="6.5703125" style="127" bestFit="1" customWidth="1"/>
    <col min="9" max="31" width="5.5703125" style="127" bestFit="1" customWidth="1"/>
    <col min="32" max="32" width="5.5703125" style="127" customWidth="1"/>
    <col min="33" max="43" width="5.5703125" style="127" bestFit="1" customWidth="1"/>
    <col min="44" max="44" width="9.140625" style="127"/>
    <col min="45" max="70" width="9.140625" style="164"/>
    <col min="71" max="16384" width="9.140625" style="127"/>
  </cols>
  <sheetData>
    <row r="1" spans="1:43" ht="15.75">
      <c r="B1" s="163" t="s">
        <v>209</v>
      </c>
      <c r="E1" s="163"/>
      <c r="H1" s="163"/>
      <c r="K1" s="163"/>
      <c r="N1" s="163"/>
      <c r="Q1" s="163"/>
      <c r="T1" s="163"/>
      <c r="W1" s="163" t="s">
        <v>209</v>
      </c>
      <c r="Z1" s="163"/>
      <c r="AC1" s="163"/>
      <c r="AF1" s="163"/>
      <c r="AO1" s="137" t="s">
        <v>390</v>
      </c>
    </row>
    <row r="2" spans="1:43" ht="15">
      <c r="B2" s="165" t="s">
        <v>307</v>
      </c>
      <c r="E2" s="165"/>
      <c r="H2" s="165"/>
      <c r="K2" s="165"/>
      <c r="N2" s="165"/>
      <c r="Q2" s="165"/>
      <c r="T2" s="165"/>
      <c r="W2" s="165" t="s">
        <v>307</v>
      </c>
      <c r="Z2" s="165"/>
      <c r="AC2" s="165"/>
      <c r="AF2" s="165"/>
    </row>
    <row r="3" spans="1:43" ht="15.75">
      <c r="B3" s="166" t="s">
        <v>143</v>
      </c>
      <c r="C3" s="163"/>
      <c r="D3" s="163"/>
      <c r="E3" s="166"/>
      <c r="F3" s="163"/>
      <c r="G3" s="163"/>
      <c r="H3" s="166"/>
      <c r="I3" s="163"/>
      <c r="J3" s="163"/>
      <c r="K3" s="166"/>
      <c r="L3" s="163"/>
      <c r="M3" s="163"/>
      <c r="N3" s="166"/>
      <c r="O3" s="163"/>
      <c r="P3" s="163"/>
      <c r="Q3" s="166"/>
      <c r="R3" s="163"/>
      <c r="S3" s="163"/>
      <c r="T3" s="166"/>
      <c r="U3" s="163"/>
      <c r="V3" s="163"/>
      <c r="W3" s="166" t="s">
        <v>143</v>
      </c>
      <c r="X3" s="163"/>
      <c r="Y3" s="163"/>
      <c r="Z3" s="166"/>
      <c r="AA3" s="163"/>
      <c r="AB3" s="163"/>
      <c r="AC3" s="166"/>
      <c r="AD3" s="163"/>
      <c r="AE3" s="163"/>
      <c r="AF3" s="166"/>
      <c r="AG3" s="163"/>
      <c r="AH3" s="163"/>
      <c r="AJ3" s="163"/>
      <c r="AN3" s="157"/>
      <c r="AP3" s="157"/>
    </row>
    <row r="4" spans="1:43">
      <c r="B4" s="166" t="s">
        <v>344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 t="s">
        <v>344</v>
      </c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J4" s="166"/>
      <c r="AK4" s="157"/>
      <c r="AM4" s="157"/>
      <c r="AN4" s="157"/>
      <c r="AP4" s="157"/>
      <c r="AQ4" s="157"/>
    </row>
    <row r="5" spans="1:43">
      <c r="B5" s="166" t="s">
        <v>345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 t="s">
        <v>345</v>
      </c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J5" s="166"/>
      <c r="AK5" s="164"/>
      <c r="AM5" s="167"/>
      <c r="AN5" s="167"/>
      <c r="AP5" s="167"/>
      <c r="AQ5" s="167"/>
    </row>
    <row r="6" spans="1:43">
      <c r="B6" s="166" t="s">
        <v>750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 t="s">
        <v>750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J6" s="166"/>
      <c r="AK6" s="157"/>
      <c r="AM6" s="157"/>
      <c r="AN6" s="157"/>
      <c r="AP6" s="157"/>
      <c r="AQ6" s="157"/>
    </row>
    <row r="7" spans="1:43" ht="13.5" thickBo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57"/>
      <c r="AJ7" s="157"/>
      <c r="AK7" s="157"/>
      <c r="AL7" s="157"/>
      <c r="AM7" s="157"/>
      <c r="AN7" s="157"/>
      <c r="AO7" s="157"/>
      <c r="AP7" s="157"/>
      <c r="AQ7" s="157"/>
    </row>
    <row r="8" spans="1:43" s="457" customFormat="1">
      <c r="A8" s="751" t="s">
        <v>300</v>
      </c>
      <c r="B8" s="748" t="s">
        <v>737</v>
      </c>
      <c r="C8" s="749"/>
      <c r="D8" s="750"/>
      <c r="E8" s="748" t="s">
        <v>709</v>
      </c>
      <c r="F8" s="749"/>
      <c r="G8" s="750"/>
      <c r="H8" s="748" t="s">
        <v>666</v>
      </c>
      <c r="I8" s="749"/>
      <c r="J8" s="750"/>
      <c r="K8" s="748" t="s">
        <v>624</v>
      </c>
      <c r="L8" s="749"/>
      <c r="M8" s="750"/>
      <c r="N8" s="748" t="s">
        <v>588</v>
      </c>
      <c r="O8" s="749"/>
      <c r="P8" s="750"/>
      <c r="Q8" s="748" t="s">
        <v>562</v>
      </c>
      <c r="R8" s="749"/>
      <c r="S8" s="750"/>
      <c r="T8" s="748" t="s">
        <v>528</v>
      </c>
      <c r="U8" s="749"/>
      <c r="V8" s="750"/>
      <c r="W8" s="748" t="s">
        <v>519</v>
      </c>
      <c r="X8" s="749"/>
      <c r="Y8" s="750"/>
      <c r="Z8" s="748" t="s">
        <v>466</v>
      </c>
      <c r="AA8" s="749"/>
      <c r="AB8" s="750"/>
      <c r="AC8" s="748" t="s">
        <v>451</v>
      </c>
      <c r="AD8" s="749"/>
      <c r="AE8" s="750"/>
      <c r="AF8" s="748" t="s">
        <v>392</v>
      </c>
      <c r="AG8" s="749"/>
      <c r="AH8" s="750"/>
      <c r="AI8" s="748" t="s">
        <v>374</v>
      </c>
      <c r="AJ8" s="749"/>
      <c r="AK8" s="750"/>
      <c r="AL8" s="748" t="s">
        <v>147</v>
      </c>
      <c r="AM8" s="749"/>
      <c r="AN8" s="750"/>
      <c r="AO8" s="748" t="s">
        <v>16</v>
      </c>
      <c r="AP8" s="749"/>
      <c r="AQ8" s="750"/>
    </row>
    <row r="9" spans="1:43" s="457" customFormat="1" ht="40.9" customHeight="1">
      <c r="A9" s="752"/>
      <c r="B9" s="463" t="s">
        <v>123</v>
      </c>
      <c r="C9" s="463" t="s">
        <v>124</v>
      </c>
      <c r="D9" s="463" t="s">
        <v>282</v>
      </c>
      <c r="E9" s="463" t="s">
        <v>123</v>
      </c>
      <c r="F9" s="463" t="s">
        <v>124</v>
      </c>
      <c r="G9" s="463" t="s">
        <v>282</v>
      </c>
      <c r="H9" s="463" t="s">
        <v>123</v>
      </c>
      <c r="I9" s="463" t="s">
        <v>124</v>
      </c>
      <c r="J9" s="463" t="s">
        <v>282</v>
      </c>
      <c r="K9" s="463" t="s">
        <v>123</v>
      </c>
      <c r="L9" s="463" t="s">
        <v>124</v>
      </c>
      <c r="M9" s="463" t="s">
        <v>282</v>
      </c>
      <c r="N9" s="463" t="s">
        <v>123</v>
      </c>
      <c r="O9" s="463" t="s">
        <v>124</v>
      </c>
      <c r="P9" s="463" t="s">
        <v>282</v>
      </c>
      <c r="Q9" s="463" t="s">
        <v>123</v>
      </c>
      <c r="R9" s="463" t="s">
        <v>124</v>
      </c>
      <c r="S9" s="463" t="s">
        <v>282</v>
      </c>
      <c r="T9" s="463" t="s">
        <v>123</v>
      </c>
      <c r="U9" s="463" t="s">
        <v>124</v>
      </c>
      <c r="V9" s="463" t="s">
        <v>282</v>
      </c>
      <c r="W9" s="463" t="s">
        <v>123</v>
      </c>
      <c r="X9" s="463" t="s">
        <v>124</v>
      </c>
      <c r="Y9" s="463" t="s">
        <v>282</v>
      </c>
      <c r="Z9" s="463" t="s">
        <v>123</v>
      </c>
      <c r="AA9" s="463" t="s">
        <v>124</v>
      </c>
      <c r="AB9" s="463" t="s">
        <v>282</v>
      </c>
      <c r="AC9" s="463" t="s">
        <v>123</v>
      </c>
      <c r="AD9" s="463" t="s">
        <v>124</v>
      </c>
      <c r="AE9" s="463" t="s">
        <v>282</v>
      </c>
      <c r="AF9" s="463" t="s">
        <v>123</v>
      </c>
      <c r="AG9" s="463" t="s">
        <v>124</v>
      </c>
      <c r="AH9" s="463" t="s">
        <v>282</v>
      </c>
      <c r="AI9" s="463" t="s">
        <v>123</v>
      </c>
      <c r="AJ9" s="463" t="s">
        <v>124</v>
      </c>
      <c r="AK9" s="463" t="s">
        <v>282</v>
      </c>
      <c r="AL9" s="463" t="s">
        <v>123</v>
      </c>
      <c r="AM9" s="463" t="s">
        <v>124</v>
      </c>
      <c r="AN9" s="463" t="s">
        <v>282</v>
      </c>
      <c r="AO9" s="463" t="s">
        <v>123</v>
      </c>
      <c r="AP9" s="463" t="s">
        <v>124</v>
      </c>
      <c r="AQ9" s="463" t="s">
        <v>282</v>
      </c>
    </row>
    <row r="10" spans="1:43" s="457" customFormat="1">
      <c r="A10" s="464" t="s">
        <v>57</v>
      </c>
      <c r="B10" s="461">
        <v>1</v>
      </c>
      <c r="C10" s="461">
        <v>3</v>
      </c>
      <c r="D10" s="462">
        <f>SUM(B10:C10)</f>
        <v>4</v>
      </c>
      <c r="E10" s="461">
        <v>1</v>
      </c>
      <c r="F10" s="461"/>
      <c r="G10" s="462">
        <f>SUM(E10:F10)</f>
        <v>1</v>
      </c>
      <c r="H10" s="461">
        <v>1</v>
      </c>
      <c r="I10" s="461">
        <v>1</v>
      </c>
      <c r="J10" s="462">
        <f>SUM(H10:I10)</f>
        <v>2</v>
      </c>
      <c r="K10" s="461"/>
      <c r="L10" s="461"/>
      <c r="M10" s="462">
        <f>SUM(K10:L10)</f>
        <v>0</v>
      </c>
      <c r="N10" s="461"/>
      <c r="O10" s="461"/>
      <c r="P10" s="462">
        <f>SUM(N10:O10)</f>
        <v>0</v>
      </c>
      <c r="Q10" s="461"/>
      <c r="R10" s="461">
        <v>2</v>
      </c>
      <c r="S10" s="462">
        <v>2</v>
      </c>
      <c r="T10" s="461">
        <v>3</v>
      </c>
      <c r="U10" s="461">
        <v>1</v>
      </c>
      <c r="V10" s="462">
        <v>4</v>
      </c>
      <c r="W10" s="461">
        <v>2</v>
      </c>
      <c r="X10" s="461">
        <v>2</v>
      </c>
      <c r="Y10" s="462">
        <v>4</v>
      </c>
      <c r="Z10" s="461"/>
      <c r="AA10" s="461">
        <v>1</v>
      </c>
      <c r="AB10" s="462">
        <v>1</v>
      </c>
      <c r="AC10" s="461">
        <v>1</v>
      </c>
      <c r="AD10" s="461">
        <v>1</v>
      </c>
      <c r="AE10" s="462">
        <v>2</v>
      </c>
      <c r="AF10" s="461"/>
      <c r="AG10" s="461">
        <v>2</v>
      </c>
      <c r="AH10" s="462">
        <v>2</v>
      </c>
      <c r="AI10" s="461"/>
      <c r="AJ10" s="461"/>
      <c r="AK10" s="462"/>
      <c r="AL10" s="461"/>
      <c r="AM10" s="461">
        <v>2</v>
      </c>
      <c r="AN10" s="462">
        <v>2</v>
      </c>
      <c r="AO10" s="461"/>
      <c r="AP10" s="461">
        <v>1</v>
      </c>
      <c r="AQ10" s="462">
        <v>1</v>
      </c>
    </row>
    <row r="11" spans="1:43" s="457" customFormat="1">
      <c r="A11" s="464" t="s">
        <v>102</v>
      </c>
      <c r="B11" s="461">
        <v>1</v>
      </c>
      <c r="C11" s="461"/>
      <c r="D11" s="462">
        <f t="shared" ref="D11:D64" si="0">SUM(B11:C11)</f>
        <v>1</v>
      </c>
      <c r="E11" s="461"/>
      <c r="F11" s="461"/>
      <c r="G11" s="462">
        <f t="shared" ref="G11:G64" si="1">SUM(E11:F11)</f>
        <v>0</v>
      </c>
      <c r="H11" s="461"/>
      <c r="I11" s="461"/>
      <c r="J11" s="462">
        <f t="shared" ref="J11:J64" si="2">SUM(H11:I11)</f>
        <v>0</v>
      </c>
      <c r="K11" s="461"/>
      <c r="L11" s="461">
        <v>1</v>
      </c>
      <c r="M11" s="462">
        <f t="shared" ref="M11:M64" si="3">SUM(K11:L11)</f>
        <v>1</v>
      </c>
      <c r="N11" s="461"/>
      <c r="O11" s="461">
        <v>1</v>
      </c>
      <c r="P11" s="462">
        <f t="shared" ref="P11:P63" si="4">SUM(N11:O11)</f>
        <v>1</v>
      </c>
      <c r="Q11" s="461"/>
      <c r="R11" s="461"/>
      <c r="S11" s="462"/>
      <c r="T11" s="461">
        <v>1</v>
      </c>
      <c r="U11" s="461">
        <v>1</v>
      </c>
      <c r="V11" s="462">
        <v>2</v>
      </c>
      <c r="W11" s="461">
        <v>1</v>
      </c>
      <c r="X11" s="461">
        <v>2</v>
      </c>
      <c r="Y11" s="462">
        <v>3</v>
      </c>
      <c r="Z11" s="461"/>
      <c r="AA11" s="461">
        <v>2</v>
      </c>
      <c r="AB11" s="462">
        <v>2</v>
      </c>
      <c r="AC11" s="461"/>
      <c r="AD11" s="461"/>
      <c r="AE11" s="462"/>
      <c r="AF11" s="461">
        <v>1</v>
      </c>
      <c r="AG11" s="461"/>
      <c r="AH11" s="462">
        <v>1</v>
      </c>
      <c r="AI11" s="461">
        <v>1</v>
      </c>
      <c r="AJ11" s="461"/>
      <c r="AK11" s="462">
        <v>1</v>
      </c>
      <c r="AL11" s="461"/>
      <c r="AM11" s="461"/>
      <c r="AN11" s="462"/>
      <c r="AO11" s="461">
        <v>1</v>
      </c>
      <c r="AP11" s="461"/>
      <c r="AQ11" s="462">
        <v>1</v>
      </c>
    </row>
    <row r="12" spans="1:43" s="457" customFormat="1">
      <c r="A12" s="464" t="s">
        <v>58</v>
      </c>
      <c r="B12" s="461">
        <v>2</v>
      </c>
      <c r="C12" s="461">
        <v>1</v>
      </c>
      <c r="D12" s="462">
        <f t="shared" si="0"/>
        <v>3</v>
      </c>
      <c r="E12" s="461">
        <v>3</v>
      </c>
      <c r="F12" s="461">
        <v>1</v>
      </c>
      <c r="G12" s="462">
        <f t="shared" si="1"/>
        <v>4</v>
      </c>
      <c r="H12" s="461"/>
      <c r="I12" s="461"/>
      <c r="J12" s="462">
        <f t="shared" si="2"/>
        <v>0</v>
      </c>
      <c r="K12" s="461"/>
      <c r="L12" s="461">
        <v>2</v>
      </c>
      <c r="M12" s="462">
        <f t="shared" si="3"/>
        <v>2</v>
      </c>
      <c r="N12" s="461">
        <v>3</v>
      </c>
      <c r="O12" s="461"/>
      <c r="P12" s="462">
        <f t="shared" si="4"/>
        <v>3</v>
      </c>
      <c r="Q12" s="461">
        <v>1</v>
      </c>
      <c r="R12" s="461"/>
      <c r="S12" s="462">
        <v>1</v>
      </c>
      <c r="T12" s="461">
        <v>2</v>
      </c>
      <c r="U12" s="461"/>
      <c r="V12" s="462">
        <v>2</v>
      </c>
      <c r="W12" s="461">
        <v>1</v>
      </c>
      <c r="X12" s="461">
        <v>1</v>
      </c>
      <c r="Y12" s="462">
        <v>2</v>
      </c>
      <c r="Z12" s="461">
        <v>1</v>
      </c>
      <c r="AA12" s="461">
        <v>1</v>
      </c>
      <c r="AB12" s="462">
        <v>2</v>
      </c>
      <c r="AC12" s="461">
        <v>3</v>
      </c>
      <c r="AD12" s="461">
        <v>1</v>
      </c>
      <c r="AE12" s="462">
        <v>4</v>
      </c>
      <c r="AF12" s="461">
        <v>1</v>
      </c>
      <c r="AG12" s="461">
        <v>1</v>
      </c>
      <c r="AH12" s="462">
        <v>2</v>
      </c>
      <c r="AI12" s="461"/>
      <c r="AJ12" s="461">
        <v>2</v>
      </c>
      <c r="AK12" s="462">
        <v>2</v>
      </c>
      <c r="AL12" s="461"/>
      <c r="AM12" s="461"/>
      <c r="AN12" s="462"/>
      <c r="AO12" s="461"/>
      <c r="AP12" s="461"/>
      <c r="AQ12" s="462"/>
    </row>
    <row r="13" spans="1:43" s="457" customFormat="1">
      <c r="A13" s="464" t="s">
        <v>294</v>
      </c>
      <c r="B13" s="461"/>
      <c r="C13" s="461"/>
      <c r="D13" s="462">
        <f t="shared" si="0"/>
        <v>0</v>
      </c>
      <c r="E13" s="461"/>
      <c r="F13" s="461"/>
      <c r="G13" s="462">
        <f t="shared" si="1"/>
        <v>0</v>
      </c>
      <c r="H13" s="461"/>
      <c r="I13" s="461">
        <v>2</v>
      </c>
      <c r="J13" s="462">
        <f t="shared" si="2"/>
        <v>2</v>
      </c>
      <c r="K13" s="461">
        <v>1</v>
      </c>
      <c r="L13" s="461"/>
      <c r="M13" s="462">
        <f t="shared" si="3"/>
        <v>1</v>
      </c>
      <c r="N13" s="461">
        <v>1</v>
      </c>
      <c r="O13" s="461"/>
      <c r="P13" s="462">
        <f t="shared" si="4"/>
        <v>1</v>
      </c>
      <c r="Q13" s="461"/>
      <c r="R13" s="461">
        <v>1</v>
      </c>
      <c r="S13" s="462">
        <v>1</v>
      </c>
      <c r="T13" s="461"/>
      <c r="U13" s="461"/>
      <c r="V13" s="462"/>
      <c r="W13" s="461"/>
      <c r="X13" s="461"/>
      <c r="Y13" s="462"/>
      <c r="Z13" s="461"/>
      <c r="AA13" s="461"/>
      <c r="AB13" s="462"/>
      <c r="AC13" s="461"/>
      <c r="AD13" s="461">
        <v>1</v>
      </c>
      <c r="AE13" s="462">
        <v>1</v>
      </c>
      <c r="AF13" s="461"/>
      <c r="AG13" s="461">
        <v>1</v>
      </c>
      <c r="AH13" s="462">
        <v>1</v>
      </c>
      <c r="AI13" s="461"/>
      <c r="AJ13" s="461"/>
      <c r="AK13" s="462"/>
      <c r="AL13" s="461"/>
      <c r="AM13" s="461"/>
      <c r="AN13" s="462"/>
      <c r="AO13" s="461"/>
      <c r="AP13" s="461"/>
      <c r="AQ13" s="462"/>
    </row>
    <row r="14" spans="1:43" s="457" customFormat="1">
      <c r="A14" s="464" t="s">
        <v>59</v>
      </c>
      <c r="B14" s="461">
        <v>9</v>
      </c>
      <c r="C14" s="461">
        <v>9</v>
      </c>
      <c r="D14" s="462">
        <f t="shared" si="0"/>
        <v>18</v>
      </c>
      <c r="E14" s="461">
        <v>5</v>
      </c>
      <c r="F14" s="461">
        <v>8</v>
      </c>
      <c r="G14" s="462">
        <f t="shared" si="1"/>
        <v>13</v>
      </c>
      <c r="H14" s="461">
        <v>7</v>
      </c>
      <c r="I14" s="461">
        <v>12</v>
      </c>
      <c r="J14" s="462">
        <f t="shared" si="2"/>
        <v>19</v>
      </c>
      <c r="K14" s="461">
        <v>8</v>
      </c>
      <c r="L14" s="461">
        <v>15</v>
      </c>
      <c r="M14" s="462">
        <f t="shared" si="3"/>
        <v>23</v>
      </c>
      <c r="N14" s="461">
        <v>10</v>
      </c>
      <c r="O14" s="461">
        <v>7</v>
      </c>
      <c r="P14" s="462">
        <f t="shared" si="4"/>
        <v>17</v>
      </c>
      <c r="Q14" s="461">
        <v>10</v>
      </c>
      <c r="R14" s="461">
        <v>10</v>
      </c>
      <c r="S14" s="462">
        <v>20</v>
      </c>
      <c r="T14" s="461">
        <v>16</v>
      </c>
      <c r="U14" s="461">
        <v>8</v>
      </c>
      <c r="V14" s="462">
        <v>24</v>
      </c>
      <c r="W14" s="461">
        <v>9</v>
      </c>
      <c r="X14" s="461">
        <v>5</v>
      </c>
      <c r="Y14" s="462">
        <v>14</v>
      </c>
      <c r="Z14" s="461">
        <v>9</v>
      </c>
      <c r="AA14" s="461">
        <v>14</v>
      </c>
      <c r="AB14" s="462">
        <v>23</v>
      </c>
      <c r="AC14" s="461">
        <v>6</v>
      </c>
      <c r="AD14" s="461">
        <v>8</v>
      </c>
      <c r="AE14" s="462">
        <v>14</v>
      </c>
      <c r="AF14" s="461">
        <v>7</v>
      </c>
      <c r="AG14" s="461">
        <v>4</v>
      </c>
      <c r="AH14" s="462">
        <v>11</v>
      </c>
      <c r="AI14" s="461">
        <v>3</v>
      </c>
      <c r="AJ14" s="461">
        <v>3</v>
      </c>
      <c r="AK14" s="462">
        <v>6</v>
      </c>
      <c r="AL14" s="461">
        <v>2</v>
      </c>
      <c r="AM14" s="461">
        <v>1</v>
      </c>
      <c r="AN14" s="462">
        <v>3</v>
      </c>
      <c r="AO14" s="461">
        <v>3</v>
      </c>
      <c r="AP14" s="461">
        <v>5</v>
      </c>
      <c r="AQ14" s="462">
        <v>8</v>
      </c>
    </row>
    <row r="15" spans="1:43" s="457" customFormat="1">
      <c r="A15" s="464" t="s">
        <v>60</v>
      </c>
      <c r="B15" s="461">
        <v>3</v>
      </c>
      <c r="C15" s="461">
        <v>3</v>
      </c>
      <c r="D15" s="462">
        <f t="shared" si="0"/>
        <v>6</v>
      </c>
      <c r="E15" s="461">
        <v>2</v>
      </c>
      <c r="F15" s="461">
        <v>1</v>
      </c>
      <c r="G15" s="462">
        <f t="shared" si="1"/>
        <v>3</v>
      </c>
      <c r="H15" s="461">
        <v>5</v>
      </c>
      <c r="I15" s="461">
        <v>2</v>
      </c>
      <c r="J15" s="462">
        <f t="shared" si="2"/>
        <v>7</v>
      </c>
      <c r="K15" s="461">
        <v>3</v>
      </c>
      <c r="L15" s="461">
        <v>3</v>
      </c>
      <c r="M15" s="462">
        <f t="shared" si="3"/>
        <v>6</v>
      </c>
      <c r="N15" s="461">
        <v>3</v>
      </c>
      <c r="O15" s="461">
        <v>5</v>
      </c>
      <c r="P15" s="462">
        <f t="shared" si="4"/>
        <v>8</v>
      </c>
      <c r="Q15" s="461">
        <v>2</v>
      </c>
      <c r="R15" s="461">
        <v>4</v>
      </c>
      <c r="S15" s="462">
        <v>6</v>
      </c>
      <c r="T15" s="461">
        <v>3</v>
      </c>
      <c r="U15" s="461">
        <v>1</v>
      </c>
      <c r="V15" s="462">
        <v>4</v>
      </c>
      <c r="W15" s="461">
        <v>2</v>
      </c>
      <c r="X15" s="461">
        <v>3</v>
      </c>
      <c r="Y15" s="462">
        <v>5</v>
      </c>
      <c r="Z15" s="461">
        <v>1</v>
      </c>
      <c r="AA15" s="461"/>
      <c r="AB15" s="462">
        <v>1</v>
      </c>
      <c r="AC15" s="461">
        <v>3</v>
      </c>
      <c r="AD15" s="461">
        <v>1</v>
      </c>
      <c r="AE15" s="462">
        <v>4</v>
      </c>
      <c r="AF15" s="461">
        <v>2</v>
      </c>
      <c r="AG15" s="461"/>
      <c r="AH15" s="462">
        <v>2</v>
      </c>
      <c r="AI15" s="461">
        <v>1</v>
      </c>
      <c r="AJ15" s="461">
        <v>2</v>
      </c>
      <c r="AK15" s="462">
        <v>3</v>
      </c>
      <c r="AL15" s="461">
        <v>1</v>
      </c>
      <c r="AM15" s="461">
        <v>2</v>
      </c>
      <c r="AN15" s="462">
        <v>3</v>
      </c>
      <c r="AO15" s="461">
        <v>1</v>
      </c>
      <c r="AP15" s="461"/>
      <c r="AQ15" s="462">
        <v>1</v>
      </c>
    </row>
    <row r="16" spans="1:43" s="457" customFormat="1">
      <c r="A16" s="464" t="s">
        <v>61</v>
      </c>
      <c r="B16" s="461">
        <v>21</v>
      </c>
      <c r="C16" s="461">
        <v>15</v>
      </c>
      <c r="D16" s="462">
        <f t="shared" si="0"/>
        <v>36</v>
      </c>
      <c r="E16" s="461">
        <v>24</v>
      </c>
      <c r="F16" s="461">
        <v>26</v>
      </c>
      <c r="G16" s="462">
        <f t="shared" si="1"/>
        <v>50</v>
      </c>
      <c r="H16" s="461">
        <v>15</v>
      </c>
      <c r="I16" s="461">
        <v>30</v>
      </c>
      <c r="J16" s="462">
        <f t="shared" si="2"/>
        <v>45</v>
      </c>
      <c r="K16" s="461">
        <v>14</v>
      </c>
      <c r="L16" s="461">
        <v>27</v>
      </c>
      <c r="M16" s="462">
        <f t="shared" si="3"/>
        <v>41</v>
      </c>
      <c r="N16" s="461">
        <v>10</v>
      </c>
      <c r="O16" s="461">
        <v>30</v>
      </c>
      <c r="P16" s="462">
        <f t="shared" si="4"/>
        <v>40</v>
      </c>
      <c r="Q16" s="461">
        <v>15</v>
      </c>
      <c r="R16" s="461">
        <v>26</v>
      </c>
      <c r="S16" s="462">
        <v>41</v>
      </c>
      <c r="T16" s="461">
        <v>28</v>
      </c>
      <c r="U16" s="461">
        <v>37</v>
      </c>
      <c r="V16" s="462">
        <v>65</v>
      </c>
      <c r="W16" s="461">
        <v>18</v>
      </c>
      <c r="X16" s="461">
        <v>29</v>
      </c>
      <c r="Y16" s="462">
        <v>47</v>
      </c>
      <c r="Z16" s="461">
        <v>19</v>
      </c>
      <c r="AA16" s="461">
        <v>39</v>
      </c>
      <c r="AB16" s="462">
        <v>58</v>
      </c>
      <c r="AC16" s="461">
        <v>15</v>
      </c>
      <c r="AD16" s="461">
        <v>30</v>
      </c>
      <c r="AE16" s="462">
        <v>45</v>
      </c>
      <c r="AF16" s="461">
        <v>6</v>
      </c>
      <c r="AG16" s="461">
        <v>30</v>
      </c>
      <c r="AH16" s="462">
        <v>36</v>
      </c>
      <c r="AI16" s="461">
        <v>15</v>
      </c>
      <c r="AJ16" s="461">
        <v>22</v>
      </c>
      <c r="AK16" s="462">
        <v>37</v>
      </c>
      <c r="AL16" s="461">
        <v>4</v>
      </c>
      <c r="AM16" s="461">
        <v>19</v>
      </c>
      <c r="AN16" s="462">
        <v>23</v>
      </c>
      <c r="AO16" s="461">
        <v>7</v>
      </c>
      <c r="AP16" s="461">
        <v>13</v>
      </c>
      <c r="AQ16" s="462">
        <v>20</v>
      </c>
    </row>
    <row r="17" spans="1:43" s="457" customFormat="1">
      <c r="A17" s="464" t="s">
        <v>62</v>
      </c>
      <c r="B17" s="461">
        <v>14</v>
      </c>
      <c r="C17" s="461">
        <v>25</v>
      </c>
      <c r="D17" s="462">
        <f t="shared" si="0"/>
        <v>39</v>
      </c>
      <c r="E17" s="461">
        <v>27</v>
      </c>
      <c r="F17" s="461">
        <v>36</v>
      </c>
      <c r="G17" s="462">
        <f t="shared" si="1"/>
        <v>63</v>
      </c>
      <c r="H17" s="461">
        <v>36</v>
      </c>
      <c r="I17" s="461">
        <v>45</v>
      </c>
      <c r="J17" s="462">
        <f t="shared" si="2"/>
        <v>81</v>
      </c>
      <c r="K17" s="461">
        <v>22</v>
      </c>
      <c r="L17" s="461">
        <v>36</v>
      </c>
      <c r="M17" s="462">
        <f t="shared" si="3"/>
        <v>58</v>
      </c>
      <c r="N17" s="461">
        <v>22</v>
      </c>
      <c r="O17" s="461">
        <v>18</v>
      </c>
      <c r="P17" s="462">
        <f t="shared" si="4"/>
        <v>40</v>
      </c>
      <c r="Q17" s="461">
        <v>23</v>
      </c>
      <c r="R17" s="461">
        <v>24</v>
      </c>
      <c r="S17" s="462">
        <v>47</v>
      </c>
      <c r="T17" s="461">
        <v>17</v>
      </c>
      <c r="U17" s="461">
        <v>33</v>
      </c>
      <c r="V17" s="462">
        <v>50</v>
      </c>
      <c r="W17" s="461">
        <v>23</v>
      </c>
      <c r="X17" s="461">
        <v>32</v>
      </c>
      <c r="Y17" s="462">
        <v>55</v>
      </c>
      <c r="Z17" s="461">
        <v>19</v>
      </c>
      <c r="AA17" s="461">
        <v>25</v>
      </c>
      <c r="AB17" s="462">
        <v>44</v>
      </c>
      <c r="AC17" s="461">
        <v>19</v>
      </c>
      <c r="AD17" s="461">
        <v>35</v>
      </c>
      <c r="AE17" s="462">
        <v>54</v>
      </c>
      <c r="AF17" s="461">
        <v>24</v>
      </c>
      <c r="AG17" s="461">
        <v>36</v>
      </c>
      <c r="AH17" s="462">
        <v>60</v>
      </c>
      <c r="AI17" s="461">
        <v>18</v>
      </c>
      <c r="AJ17" s="461">
        <v>35</v>
      </c>
      <c r="AK17" s="462">
        <v>53</v>
      </c>
      <c r="AL17" s="461">
        <v>28</v>
      </c>
      <c r="AM17" s="461">
        <v>36</v>
      </c>
      <c r="AN17" s="462">
        <v>64</v>
      </c>
      <c r="AO17" s="461">
        <v>23</v>
      </c>
      <c r="AP17" s="461">
        <v>38</v>
      </c>
      <c r="AQ17" s="462">
        <v>61</v>
      </c>
    </row>
    <row r="18" spans="1:43" s="457" customFormat="1">
      <c r="A18" s="464" t="s">
        <v>63</v>
      </c>
      <c r="B18" s="461">
        <v>1</v>
      </c>
      <c r="C18" s="461">
        <v>7</v>
      </c>
      <c r="D18" s="462">
        <f t="shared" si="0"/>
        <v>8</v>
      </c>
      <c r="E18" s="461">
        <v>1</v>
      </c>
      <c r="F18" s="461">
        <v>12</v>
      </c>
      <c r="G18" s="462">
        <f t="shared" si="1"/>
        <v>13</v>
      </c>
      <c r="H18" s="461">
        <v>3</v>
      </c>
      <c r="I18" s="461">
        <v>3</v>
      </c>
      <c r="J18" s="462">
        <f t="shared" si="2"/>
        <v>6</v>
      </c>
      <c r="K18" s="461">
        <v>6</v>
      </c>
      <c r="L18" s="461">
        <v>9</v>
      </c>
      <c r="M18" s="462">
        <f t="shared" si="3"/>
        <v>15</v>
      </c>
      <c r="N18" s="461">
        <v>4</v>
      </c>
      <c r="O18" s="461">
        <v>5</v>
      </c>
      <c r="P18" s="462">
        <f t="shared" si="4"/>
        <v>9</v>
      </c>
      <c r="Q18" s="461">
        <v>2</v>
      </c>
      <c r="R18" s="461">
        <v>5</v>
      </c>
      <c r="S18" s="462">
        <v>7</v>
      </c>
      <c r="T18" s="461">
        <v>7</v>
      </c>
      <c r="U18" s="461">
        <v>6</v>
      </c>
      <c r="V18" s="462">
        <v>13</v>
      </c>
      <c r="W18" s="461">
        <v>2</v>
      </c>
      <c r="X18" s="461">
        <v>4</v>
      </c>
      <c r="Y18" s="462">
        <v>6</v>
      </c>
      <c r="Z18" s="461"/>
      <c r="AA18" s="461">
        <v>4</v>
      </c>
      <c r="AB18" s="462">
        <v>4</v>
      </c>
      <c r="AC18" s="461">
        <v>2</v>
      </c>
      <c r="AD18" s="461">
        <v>4</v>
      </c>
      <c r="AE18" s="462">
        <v>6</v>
      </c>
      <c r="AF18" s="461">
        <v>1</v>
      </c>
      <c r="AG18" s="461">
        <v>6</v>
      </c>
      <c r="AH18" s="462">
        <v>7</v>
      </c>
      <c r="AI18" s="461">
        <v>2</v>
      </c>
      <c r="AJ18" s="461">
        <v>3</v>
      </c>
      <c r="AK18" s="462">
        <v>5</v>
      </c>
      <c r="AL18" s="461">
        <v>3</v>
      </c>
      <c r="AM18" s="461">
        <v>5</v>
      </c>
      <c r="AN18" s="462">
        <v>8</v>
      </c>
      <c r="AO18" s="461">
        <v>1</v>
      </c>
      <c r="AP18" s="461">
        <v>4</v>
      </c>
      <c r="AQ18" s="462">
        <v>5</v>
      </c>
    </row>
    <row r="19" spans="1:43" s="457" customFormat="1">
      <c r="A19" s="464" t="s">
        <v>64</v>
      </c>
      <c r="B19" s="461">
        <v>12</v>
      </c>
      <c r="C19" s="461">
        <v>13</v>
      </c>
      <c r="D19" s="462">
        <f t="shared" si="0"/>
        <v>25</v>
      </c>
      <c r="E19" s="461">
        <v>14</v>
      </c>
      <c r="F19" s="461">
        <v>11</v>
      </c>
      <c r="G19" s="462">
        <f t="shared" si="1"/>
        <v>25</v>
      </c>
      <c r="H19" s="461">
        <v>13</v>
      </c>
      <c r="I19" s="461">
        <v>17</v>
      </c>
      <c r="J19" s="462">
        <f t="shared" si="2"/>
        <v>30</v>
      </c>
      <c r="K19" s="461">
        <v>11</v>
      </c>
      <c r="L19" s="461">
        <v>19</v>
      </c>
      <c r="M19" s="462">
        <f t="shared" si="3"/>
        <v>30</v>
      </c>
      <c r="N19" s="461">
        <v>11</v>
      </c>
      <c r="O19" s="461">
        <v>15</v>
      </c>
      <c r="P19" s="462">
        <f t="shared" si="4"/>
        <v>26</v>
      </c>
      <c r="Q19" s="461">
        <v>7</v>
      </c>
      <c r="R19" s="461">
        <v>16</v>
      </c>
      <c r="S19" s="462">
        <v>23</v>
      </c>
      <c r="T19" s="461">
        <v>9</v>
      </c>
      <c r="U19" s="461">
        <v>29</v>
      </c>
      <c r="V19" s="462">
        <v>38</v>
      </c>
      <c r="W19" s="461">
        <v>5</v>
      </c>
      <c r="X19" s="461">
        <v>19</v>
      </c>
      <c r="Y19" s="462">
        <v>24</v>
      </c>
      <c r="Z19" s="461">
        <v>8</v>
      </c>
      <c r="AA19" s="461">
        <v>15</v>
      </c>
      <c r="AB19" s="462">
        <v>23</v>
      </c>
      <c r="AC19" s="461">
        <v>6</v>
      </c>
      <c r="AD19" s="461">
        <v>18</v>
      </c>
      <c r="AE19" s="462">
        <v>24</v>
      </c>
      <c r="AF19" s="461">
        <v>7</v>
      </c>
      <c r="AG19" s="461">
        <v>12</v>
      </c>
      <c r="AH19" s="462">
        <v>19</v>
      </c>
      <c r="AI19" s="461">
        <v>6</v>
      </c>
      <c r="AJ19" s="461">
        <v>9</v>
      </c>
      <c r="AK19" s="462">
        <v>15</v>
      </c>
      <c r="AL19" s="461">
        <v>6</v>
      </c>
      <c r="AM19" s="461">
        <v>18</v>
      </c>
      <c r="AN19" s="462">
        <v>24</v>
      </c>
      <c r="AO19" s="461">
        <v>11</v>
      </c>
      <c r="AP19" s="461">
        <v>21</v>
      </c>
      <c r="AQ19" s="462">
        <v>32</v>
      </c>
    </row>
    <row r="20" spans="1:43" s="457" customFormat="1">
      <c r="A20" s="464" t="s">
        <v>65</v>
      </c>
      <c r="B20" s="461">
        <v>3</v>
      </c>
      <c r="C20" s="461">
        <v>10</v>
      </c>
      <c r="D20" s="462">
        <f t="shared" si="0"/>
        <v>13</v>
      </c>
      <c r="E20" s="461">
        <v>13</v>
      </c>
      <c r="F20" s="461">
        <v>7</v>
      </c>
      <c r="G20" s="462">
        <f t="shared" si="1"/>
        <v>20</v>
      </c>
      <c r="H20" s="461">
        <v>8</v>
      </c>
      <c r="I20" s="461">
        <v>13</v>
      </c>
      <c r="J20" s="462">
        <f t="shared" si="2"/>
        <v>21</v>
      </c>
      <c r="K20" s="461">
        <v>7</v>
      </c>
      <c r="L20" s="461">
        <v>13</v>
      </c>
      <c r="M20" s="462">
        <f t="shared" si="3"/>
        <v>20</v>
      </c>
      <c r="N20" s="461">
        <v>3</v>
      </c>
      <c r="O20" s="461">
        <v>11</v>
      </c>
      <c r="P20" s="462">
        <f t="shared" si="4"/>
        <v>14</v>
      </c>
      <c r="Q20" s="461">
        <v>6</v>
      </c>
      <c r="R20" s="461">
        <v>8</v>
      </c>
      <c r="S20" s="462">
        <v>14</v>
      </c>
      <c r="T20" s="461">
        <v>8</v>
      </c>
      <c r="U20" s="461">
        <v>3</v>
      </c>
      <c r="V20" s="462">
        <v>11</v>
      </c>
      <c r="W20" s="461">
        <v>3</v>
      </c>
      <c r="X20" s="461">
        <v>5</v>
      </c>
      <c r="Y20" s="462">
        <v>8</v>
      </c>
      <c r="Z20" s="461">
        <v>3</v>
      </c>
      <c r="AA20" s="461">
        <v>5</v>
      </c>
      <c r="AB20" s="462">
        <v>8</v>
      </c>
      <c r="AC20" s="461">
        <v>3</v>
      </c>
      <c r="AD20" s="461">
        <v>2</v>
      </c>
      <c r="AE20" s="462">
        <v>5</v>
      </c>
      <c r="AF20" s="461">
        <v>4</v>
      </c>
      <c r="AG20" s="461">
        <v>7</v>
      </c>
      <c r="AH20" s="462">
        <v>11</v>
      </c>
      <c r="AI20" s="461">
        <v>3</v>
      </c>
      <c r="AJ20" s="461">
        <v>8</v>
      </c>
      <c r="AK20" s="462">
        <v>11</v>
      </c>
      <c r="AL20" s="461">
        <v>2</v>
      </c>
      <c r="AM20" s="461">
        <v>8</v>
      </c>
      <c r="AN20" s="462">
        <v>10</v>
      </c>
      <c r="AO20" s="461">
        <v>1</v>
      </c>
      <c r="AP20" s="461">
        <v>7</v>
      </c>
      <c r="AQ20" s="462">
        <v>8</v>
      </c>
    </row>
    <row r="21" spans="1:43" s="457" customFormat="1">
      <c r="A21" s="464" t="s">
        <v>110</v>
      </c>
      <c r="B21" s="461"/>
      <c r="C21" s="461"/>
      <c r="D21" s="462">
        <f t="shared" si="0"/>
        <v>0</v>
      </c>
      <c r="E21" s="461"/>
      <c r="F21" s="461"/>
      <c r="G21" s="462">
        <f t="shared" si="1"/>
        <v>0</v>
      </c>
      <c r="H21" s="461"/>
      <c r="I21" s="461">
        <v>1</v>
      </c>
      <c r="J21" s="462">
        <f t="shared" si="2"/>
        <v>1</v>
      </c>
      <c r="K21" s="461"/>
      <c r="L21" s="461"/>
      <c r="M21" s="462">
        <f t="shared" si="3"/>
        <v>0</v>
      </c>
      <c r="N21" s="461"/>
      <c r="O21" s="461"/>
      <c r="P21" s="462">
        <f t="shared" si="4"/>
        <v>0</v>
      </c>
      <c r="Q21" s="461"/>
      <c r="R21" s="461"/>
      <c r="S21" s="462"/>
      <c r="T21" s="461"/>
      <c r="U21" s="461">
        <v>1</v>
      </c>
      <c r="V21" s="462">
        <v>1</v>
      </c>
      <c r="W21" s="461"/>
      <c r="X21" s="461"/>
      <c r="Y21" s="462"/>
      <c r="Z21" s="461"/>
      <c r="AA21" s="461"/>
      <c r="AB21" s="462"/>
      <c r="AC21" s="461"/>
      <c r="AD21" s="461"/>
      <c r="AE21" s="462"/>
      <c r="AF21" s="461"/>
      <c r="AG21" s="461"/>
      <c r="AH21" s="462"/>
      <c r="AI21" s="461"/>
      <c r="AJ21" s="461"/>
      <c r="AK21" s="462"/>
      <c r="AL21" s="461"/>
      <c r="AM21" s="461"/>
      <c r="AN21" s="462"/>
      <c r="AO21" s="461"/>
      <c r="AP21" s="461">
        <v>1</v>
      </c>
      <c r="AQ21" s="462">
        <v>1</v>
      </c>
    </row>
    <row r="22" spans="1:43" s="457" customFormat="1">
      <c r="A22" s="464" t="s">
        <v>66</v>
      </c>
      <c r="B22" s="461">
        <v>1</v>
      </c>
      <c r="C22" s="461"/>
      <c r="D22" s="462">
        <f t="shared" si="0"/>
        <v>1</v>
      </c>
      <c r="E22" s="461"/>
      <c r="F22" s="461"/>
      <c r="G22" s="462">
        <f t="shared" si="1"/>
        <v>0</v>
      </c>
      <c r="H22" s="461">
        <v>1</v>
      </c>
      <c r="I22" s="461">
        <v>1</v>
      </c>
      <c r="J22" s="462">
        <f t="shared" si="2"/>
        <v>2</v>
      </c>
      <c r="K22" s="461">
        <v>1</v>
      </c>
      <c r="L22" s="461"/>
      <c r="M22" s="462">
        <f t="shared" si="3"/>
        <v>1</v>
      </c>
      <c r="N22" s="461"/>
      <c r="O22" s="461"/>
      <c r="P22" s="462">
        <f t="shared" si="4"/>
        <v>0</v>
      </c>
      <c r="Q22" s="461"/>
      <c r="R22" s="461"/>
      <c r="S22" s="462"/>
      <c r="T22" s="461"/>
      <c r="U22" s="461">
        <v>1</v>
      </c>
      <c r="V22" s="462">
        <v>1</v>
      </c>
      <c r="W22" s="461">
        <v>1</v>
      </c>
      <c r="X22" s="461"/>
      <c r="Y22" s="462">
        <v>1</v>
      </c>
      <c r="Z22" s="461">
        <v>1</v>
      </c>
      <c r="AA22" s="461"/>
      <c r="AB22" s="462">
        <v>1</v>
      </c>
      <c r="AC22" s="461"/>
      <c r="AD22" s="461">
        <v>1</v>
      </c>
      <c r="AE22" s="462">
        <v>1</v>
      </c>
      <c r="AF22" s="461"/>
      <c r="AG22" s="461"/>
      <c r="AH22" s="462"/>
      <c r="AI22" s="461"/>
      <c r="AJ22" s="461"/>
      <c r="AK22" s="462"/>
      <c r="AL22" s="461"/>
      <c r="AM22" s="461">
        <v>1</v>
      </c>
      <c r="AN22" s="462">
        <v>1</v>
      </c>
      <c r="AO22" s="461"/>
      <c r="AP22" s="461"/>
      <c r="AQ22" s="462"/>
    </row>
    <row r="23" spans="1:43" s="457" customFormat="1">
      <c r="A23" s="464" t="s">
        <v>103</v>
      </c>
      <c r="B23" s="461"/>
      <c r="C23" s="461"/>
      <c r="D23" s="462">
        <f t="shared" si="0"/>
        <v>0</v>
      </c>
      <c r="E23" s="461"/>
      <c r="F23" s="461"/>
      <c r="G23" s="462">
        <f t="shared" si="1"/>
        <v>0</v>
      </c>
      <c r="H23" s="461"/>
      <c r="I23" s="461">
        <v>1</v>
      </c>
      <c r="J23" s="462">
        <f t="shared" si="2"/>
        <v>1</v>
      </c>
      <c r="K23" s="461"/>
      <c r="L23" s="461">
        <v>2</v>
      </c>
      <c r="M23" s="462">
        <f t="shared" si="3"/>
        <v>2</v>
      </c>
      <c r="N23" s="461"/>
      <c r="O23" s="461"/>
      <c r="P23" s="462">
        <f t="shared" si="4"/>
        <v>0</v>
      </c>
      <c r="Q23" s="461"/>
      <c r="R23" s="461"/>
      <c r="S23" s="462"/>
      <c r="T23" s="461">
        <v>1</v>
      </c>
      <c r="U23" s="461"/>
      <c r="V23" s="462">
        <v>1</v>
      </c>
      <c r="W23" s="461">
        <v>1</v>
      </c>
      <c r="X23" s="461"/>
      <c r="Y23" s="462">
        <v>1</v>
      </c>
      <c r="Z23" s="461">
        <v>1</v>
      </c>
      <c r="AA23" s="461"/>
      <c r="AB23" s="462">
        <v>1</v>
      </c>
      <c r="AC23" s="461"/>
      <c r="AD23" s="461"/>
      <c r="AE23" s="462"/>
      <c r="AF23" s="461"/>
      <c r="AG23" s="461">
        <v>1</v>
      </c>
      <c r="AH23" s="462">
        <v>1</v>
      </c>
      <c r="AI23" s="461"/>
      <c r="AJ23" s="461"/>
      <c r="AK23" s="462"/>
      <c r="AL23" s="461"/>
      <c r="AM23" s="461"/>
      <c r="AN23" s="462"/>
      <c r="AO23" s="461">
        <v>1</v>
      </c>
      <c r="AP23" s="461"/>
      <c r="AQ23" s="462">
        <v>1</v>
      </c>
    </row>
    <row r="24" spans="1:43" s="457" customFormat="1">
      <c r="A24" s="464" t="s">
        <v>67</v>
      </c>
      <c r="B24" s="461">
        <v>14</v>
      </c>
      <c r="C24" s="461">
        <v>19</v>
      </c>
      <c r="D24" s="462">
        <f t="shared" si="0"/>
        <v>33</v>
      </c>
      <c r="E24" s="461">
        <v>16</v>
      </c>
      <c r="F24" s="461">
        <v>10</v>
      </c>
      <c r="G24" s="462">
        <f t="shared" si="1"/>
        <v>26</v>
      </c>
      <c r="H24" s="461">
        <v>8</v>
      </c>
      <c r="I24" s="461">
        <v>12</v>
      </c>
      <c r="J24" s="462">
        <f t="shared" si="2"/>
        <v>20</v>
      </c>
      <c r="K24" s="461">
        <v>7</v>
      </c>
      <c r="L24" s="461">
        <v>13</v>
      </c>
      <c r="M24" s="462">
        <f t="shared" si="3"/>
        <v>20</v>
      </c>
      <c r="N24" s="461">
        <v>14</v>
      </c>
      <c r="O24" s="461">
        <v>9</v>
      </c>
      <c r="P24" s="462">
        <f t="shared" si="4"/>
        <v>23</v>
      </c>
      <c r="Q24" s="461">
        <v>11</v>
      </c>
      <c r="R24" s="461">
        <v>9</v>
      </c>
      <c r="S24" s="462">
        <v>20</v>
      </c>
      <c r="T24" s="461">
        <v>9</v>
      </c>
      <c r="U24" s="461">
        <v>6</v>
      </c>
      <c r="V24" s="462">
        <v>15</v>
      </c>
      <c r="W24" s="461">
        <v>12</v>
      </c>
      <c r="X24" s="461">
        <v>9</v>
      </c>
      <c r="Y24" s="462">
        <v>21</v>
      </c>
      <c r="Z24" s="461">
        <v>11</v>
      </c>
      <c r="AA24" s="461">
        <v>11</v>
      </c>
      <c r="AB24" s="462">
        <v>22</v>
      </c>
      <c r="AC24" s="461">
        <v>6</v>
      </c>
      <c r="AD24" s="461">
        <v>9</v>
      </c>
      <c r="AE24" s="462">
        <v>15</v>
      </c>
      <c r="AF24" s="461">
        <v>7</v>
      </c>
      <c r="AG24" s="461">
        <v>15</v>
      </c>
      <c r="AH24" s="462">
        <v>22</v>
      </c>
      <c r="AI24" s="461">
        <v>10</v>
      </c>
      <c r="AJ24" s="461">
        <v>12</v>
      </c>
      <c r="AK24" s="462">
        <v>22</v>
      </c>
      <c r="AL24" s="461">
        <v>4</v>
      </c>
      <c r="AM24" s="461">
        <v>6</v>
      </c>
      <c r="AN24" s="462">
        <v>10</v>
      </c>
      <c r="AO24" s="461">
        <v>5</v>
      </c>
      <c r="AP24" s="461">
        <v>5</v>
      </c>
      <c r="AQ24" s="462">
        <v>10</v>
      </c>
    </row>
    <row r="25" spans="1:43" s="457" customFormat="1">
      <c r="A25" s="464" t="s">
        <v>68</v>
      </c>
      <c r="B25" s="461">
        <v>5</v>
      </c>
      <c r="C25" s="461">
        <v>4</v>
      </c>
      <c r="D25" s="462">
        <f t="shared" si="0"/>
        <v>9</v>
      </c>
      <c r="E25" s="461">
        <v>7</v>
      </c>
      <c r="F25" s="461">
        <v>5</v>
      </c>
      <c r="G25" s="462">
        <f t="shared" si="1"/>
        <v>12</v>
      </c>
      <c r="H25" s="461">
        <v>7</v>
      </c>
      <c r="I25" s="461">
        <v>5</v>
      </c>
      <c r="J25" s="462">
        <f t="shared" si="2"/>
        <v>12</v>
      </c>
      <c r="K25" s="461">
        <v>5</v>
      </c>
      <c r="L25" s="461">
        <v>2</v>
      </c>
      <c r="M25" s="462">
        <f t="shared" si="3"/>
        <v>7</v>
      </c>
      <c r="N25" s="461"/>
      <c r="O25" s="461">
        <v>5</v>
      </c>
      <c r="P25" s="462">
        <f t="shared" si="4"/>
        <v>5</v>
      </c>
      <c r="Q25" s="461">
        <v>1</v>
      </c>
      <c r="R25" s="461">
        <v>1</v>
      </c>
      <c r="S25" s="462">
        <v>2</v>
      </c>
      <c r="T25" s="461">
        <v>1</v>
      </c>
      <c r="U25" s="461">
        <v>2</v>
      </c>
      <c r="V25" s="462">
        <v>3</v>
      </c>
      <c r="W25" s="461">
        <v>5</v>
      </c>
      <c r="X25" s="461">
        <v>4</v>
      </c>
      <c r="Y25" s="462">
        <v>9</v>
      </c>
      <c r="Z25" s="461"/>
      <c r="AA25" s="461">
        <v>3</v>
      </c>
      <c r="AB25" s="462">
        <v>3</v>
      </c>
      <c r="AC25" s="461">
        <v>3</v>
      </c>
      <c r="AD25" s="461">
        <v>3</v>
      </c>
      <c r="AE25" s="462">
        <v>6</v>
      </c>
      <c r="AF25" s="461">
        <v>1</v>
      </c>
      <c r="AG25" s="461">
        <v>6</v>
      </c>
      <c r="AH25" s="462">
        <v>7</v>
      </c>
      <c r="AI25" s="461">
        <v>2</v>
      </c>
      <c r="AJ25" s="461">
        <v>1</v>
      </c>
      <c r="AK25" s="462">
        <v>3</v>
      </c>
      <c r="AL25" s="461">
        <v>1</v>
      </c>
      <c r="AM25" s="461">
        <v>5</v>
      </c>
      <c r="AN25" s="462">
        <v>6</v>
      </c>
      <c r="AO25" s="461">
        <v>4</v>
      </c>
      <c r="AP25" s="461"/>
      <c r="AQ25" s="462">
        <v>4</v>
      </c>
    </row>
    <row r="26" spans="1:43" s="457" customFormat="1">
      <c r="A26" s="464" t="s">
        <v>69</v>
      </c>
      <c r="B26" s="461"/>
      <c r="C26" s="461">
        <v>1</v>
      </c>
      <c r="D26" s="462">
        <f t="shared" si="0"/>
        <v>1</v>
      </c>
      <c r="E26" s="461"/>
      <c r="F26" s="461"/>
      <c r="G26" s="462">
        <f t="shared" si="1"/>
        <v>0</v>
      </c>
      <c r="H26" s="461">
        <v>1</v>
      </c>
      <c r="I26" s="461">
        <v>1</v>
      </c>
      <c r="J26" s="462">
        <f t="shared" si="2"/>
        <v>2</v>
      </c>
      <c r="K26" s="461">
        <v>1</v>
      </c>
      <c r="L26" s="461"/>
      <c r="M26" s="462">
        <f t="shared" si="3"/>
        <v>1</v>
      </c>
      <c r="N26" s="461"/>
      <c r="O26" s="461"/>
      <c r="P26" s="462">
        <f t="shared" si="4"/>
        <v>0</v>
      </c>
      <c r="Q26" s="461">
        <v>1</v>
      </c>
      <c r="R26" s="461">
        <v>1</v>
      </c>
      <c r="S26" s="462">
        <v>2</v>
      </c>
      <c r="T26" s="461"/>
      <c r="U26" s="461"/>
      <c r="V26" s="462"/>
      <c r="W26" s="461">
        <v>1</v>
      </c>
      <c r="X26" s="461"/>
      <c r="Y26" s="462">
        <v>1</v>
      </c>
      <c r="Z26" s="461"/>
      <c r="AA26" s="461"/>
      <c r="AB26" s="462"/>
      <c r="AC26" s="461"/>
      <c r="AD26" s="461">
        <v>1</v>
      </c>
      <c r="AE26" s="462">
        <v>1</v>
      </c>
      <c r="AF26" s="461">
        <v>1</v>
      </c>
      <c r="AG26" s="461">
        <v>2</v>
      </c>
      <c r="AH26" s="462">
        <v>3</v>
      </c>
      <c r="AI26" s="461">
        <v>1</v>
      </c>
      <c r="AJ26" s="461">
        <v>3</v>
      </c>
      <c r="AK26" s="462">
        <v>4</v>
      </c>
      <c r="AL26" s="461">
        <v>2</v>
      </c>
      <c r="AM26" s="461"/>
      <c r="AN26" s="462">
        <v>2</v>
      </c>
      <c r="AO26" s="461">
        <v>3</v>
      </c>
      <c r="AP26" s="461">
        <v>1</v>
      </c>
      <c r="AQ26" s="462">
        <v>4</v>
      </c>
    </row>
    <row r="27" spans="1:43" s="457" customFormat="1">
      <c r="A27" s="464" t="s">
        <v>70</v>
      </c>
      <c r="B27" s="461"/>
      <c r="C27" s="461"/>
      <c r="D27" s="462">
        <f t="shared" si="0"/>
        <v>0</v>
      </c>
      <c r="E27" s="461">
        <v>1</v>
      </c>
      <c r="F27" s="461"/>
      <c r="G27" s="462">
        <f t="shared" si="1"/>
        <v>1</v>
      </c>
      <c r="H27" s="461"/>
      <c r="I27" s="461"/>
      <c r="J27" s="462">
        <f t="shared" si="2"/>
        <v>0</v>
      </c>
      <c r="K27" s="461"/>
      <c r="L27" s="461">
        <v>1</v>
      </c>
      <c r="M27" s="462">
        <f t="shared" si="3"/>
        <v>1</v>
      </c>
      <c r="N27" s="461"/>
      <c r="O27" s="461">
        <v>5</v>
      </c>
      <c r="P27" s="462">
        <f t="shared" si="4"/>
        <v>5</v>
      </c>
      <c r="Q27" s="461">
        <v>1</v>
      </c>
      <c r="R27" s="461">
        <v>1</v>
      </c>
      <c r="S27" s="462">
        <v>2</v>
      </c>
      <c r="T27" s="461"/>
      <c r="U27" s="461"/>
      <c r="V27" s="462"/>
      <c r="W27" s="461"/>
      <c r="X27" s="461">
        <v>1</v>
      </c>
      <c r="Y27" s="462">
        <v>1</v>
      </c>
      <c r="Z27" s="461">
        <v>2</v>
      </c>
      <c r="AA27" s="461"/>
      <c r="AB27" s="462">
        <v>2</v>
      </c>
      <c r="AC27" s="461"/>
      <c r="AD27" s="461"/>
      <c r="AE27" s="462"/>
      <c r="AF27" s="461"/>
      <c r="AG27" s="461"/>
      <c r="AH27" s="462"/>
      <c r="AI27" s="461">
        <v>1</v>
      </c>
      <c r="AJ27" s="461">
        <v>2</v>
      </c>
      <c r="AK27" s="462">
        <v>3</v>
      </c>
      <c r="AL27" s="461">
        <v>1</v>
      </c>
      <c r="AM27" s="461"/>
      <c r="AN27" s="462">
        <v>1</v>
      </c>
      <c r="AO27" s="461">
        <v>2</v>
      </c>
      <c r="AP27" s="461"/>
      <c r="AQ27" s="462">
        <v>2</v>
      </c>
    </row>
    <row r="28" spans="1:43" s="457" customFormat="1">
      <c r="A28" s="464" t="s">
        <v>71</v>
      </c>
      <c r="B28" s="461">
        <v>1</v>
      </c>
      <c r="C28" s="461">
        <v>2</v>
      </c>
      <c r="D28" s="462">
        <f t="shared" si="0"/>
        <v>3</v>
      </c>
      <c r="E28" s="461">
        <v>4</v>
      </c>
      <c r="F28" s="461">
        <v>6</v>
      </c>
      <c r="G28" s="462">
        <f t="shared" si="1"/>
        <v>10</v>
      </c>
      <c r="H28" s="461">
        <v>5</v>
      </c>
      <c r="I28" s="461">
        <v>6</v>
      </c>
      <c r="J28" s="462">
        <f t="shared" si="2"/>
        <v>11</v>
      </c>
      <c r="K28" s="461">
        <v>4</v>
      </c>
      <c r="L28" s="461">
        <v>10</v>
      </c>
      <c r="M28" s="462">
        <f t="shared" si="3"/>
        <v>14</v>
      </c>
      <c r="N28" s="461">
        <v>3</v>
      </c>
      <c r="O28" s="461">
        <v>3</v>
      </c>
      <c r="P28" s="462">
        <f t="shared" si="4"/>
        <v>6</v>
      </c>
      <c r="Q28" s="461">
        <v>2</v>
      </c>
      <c r="R28" s="461">
        <v>1</v>
      </c>
      <c r="S28" s="462">
        <v>3</v>
      </c>
      <c r="T28" s="461">
        <v>4</v>
      </c>
      <c r="U28" s="461">
        <v>4</v>
      </c>
      <c r="V28" s="462">
        <v>8</v>
      </c>
      <c r="W28" s="461">
        <v>2</v>
      </c>
      <c r="X28" s="461">
        <v>5</v>
      </c>
      <c r="Y28" s="462">
        <v>7</v>
      </c>
      <c r="Z28" s="461">
        <v>2</v>
      </c>
      <c r="AA28" s="461">
        <v>4</v>
      </c>
      <c r="AB28" s="462">
        <v>6</v>
      </c>
      <c r="AC28" s="461">
        <v>4</v>
      </c>
      <c r="AD28" s="461"/>
      <c r="AE28" s="462">
        <v>4</v>
      </c>
      <c r="AF28" s="461">
        <v>2</v>
      </c>
      <c r="AG28" s="461">
        <v>1</v>
      </c>
      <c r="AH28" s="462">
        <v>3</v>
      </c>
      <c r="AI28" s="461">
        <v>1</v>
      </c>
      <c r="AJ28" s="461">
        <v>10</v>
      </c>
      <c r="AK28" s="462">
        <v>11</v>
      </c>
      <c r="AL28" s="461">
        <v>3</v>
      </c>
      <c r="AM28" s="461">
        <v>2</v>
      </c>
      <c r="AN28" s="462">
        <v>5</v>
      </c>
      <c r="AO28" s="461">
        <v>1</v>
      </c>
      <c r="AP28" s="461">
        <v>3</v>
      </c>
      <c r="AQ28" s="462">
        <v>4</v>
      </c>
    </row>
    <row r="29" spans="1:43" s="457" customFormat="1">
      <c r="A29" s="464" t="s">
        <v>72</v>
      </c>
      <c r="B29" s="461">
        <v>2</v>
      </c>
      <c r="C29" s="461">
        <v>1</v>
      </c>
      <c r="D29" s="462">
        <f t="shared" si="0"/>
        <v>3</v>
      </c>
      <c r="E29" s="461"/>
      <c r="F29" s="461">
        <v>1</v>
      </c>
      <c r="G29" s="462">
        <f t="shared" si="1"/>
        <v>1</v>
      </c>
      <c r="H29" s="461">
        <v>1</v>
      </c>
      <c r="I29" s="461"/>
      <c r="J29" s="462">
        <f t="shared" si="2"/>
        <v>1</v>
      </c>
      <c r="K29" s="461"/>
      <c r="L29" s="461"/>
      <c r="M29" s="462">
        <f t="shared" si="3"/>
        <v>0</v>
      </c>
      <c r="N29" s="461">
        <v>1</v>
      </c>
      <c r="O29" s="461">
        <v>1</v>
      </c>
      <c r="P29" s="462">
        <f t="shared" si="4"/>
        <v>2</v>
      </c>
      <c r="Q29" s="461"/>
      <c r="R29" s="461"/>
      <c r="S29" s="462"/>
      <c r="T29" s="461"/>
      <c r="U29" s="461"/>
      <c r="V29" s="462"/>
      <c r="W29" s="461"/>
      <c r="X29" s="461">
        <v>1</v>
      </c>
      <c r="Y29" s="462">
        <v>1</v>
      </c>
      <c r="Z29" s="461"/>
      <c r="AA29" s="461">
        <v>1</v>
      </c>
      <c r="AB29" s="462">
        <v>1</v>
      </c>
      <c r="AC29" s="461"/>
      <c r="AD29" s="461">
        <v>2</v>
      </c>
      <c r="AE29" s="462">
        <v>2</v>
      </c>
      <c r="AF29" s="461"/>
      <c r="AG29" s="461"/>
      <c r="AH29" s="462"/>
      <c r="AI29" s="461"/>
      <c r="AJ29" s="461">
        <v>1</v>
      </c>
      <c r="AK29" s="462">
        <v>1</v>
      </c>
      <c r="AL29" s="461"/>
      <c r="AM29" s="461">
        <v>2</v>
      </c>
      <c r="AN29" s="462">
        <v>2</v>
      </c>
      <c r="AO29" s="461"/>
      <c r="AP29" s="461">
        <v>2</v>
      </c>
      <c r="AQ29" s="462">
        <v>2</v>
      </c>
    </row>
    <row r="30" spans="1:43" s="457" customFormat="1">
      <c r="A30" s="464" t="s">
        <v>73</v>
      </c>
      <c r="B30" s="461"/>
      <c r="C30" s="461"/>
      <c r="D30" s="462">
        <f t="shared" si="0"/>
        <v>0</v>
      </c>
      <c r="E30" s="461">
        <v>2</v>
      </c>
      <c r="F30" s="461">
        <v>2</v>
      </c>
      <c r="G30" s="462">
        <f t="shared" si="1"/>
        <v>4</v>
      </c>
      <c r="H30" s="461"/>
      <c r="I30" s="461">
        <v>2</v>
      </c>
      <c r="J30" s="462">
        <f t="shared" si="2"/>
        <v>2</v>
      </c>
      <c r="K30" s="461"/>
      <c r="L30" s="461">
        <v>4</v>
      </c>
      <c r="M30" s="462">
        <f t="shared" si="3"/>
        <v>4</v>
      </c>
      <c r="N30" s="461"/>
      <c r="O30" s="461">
        <v>1</v>
      </c>
      <c r="P30" s="462">
        <f t="shared" si="4"/>
        <v>1</v>
      </c>
      <c r="Q30" s="461">
        <v>4</v>
      </c>
      <c r="R30" s="461">
        <v>1</v>
      </c>
      <c r="S30" s="462">
        <v>5</v>
      </c>
      <c r="T30" s="461">
        <v>4</v>
      </c>
      <c r="U30" s="461">
        <v>1</v>
      </c>
      <c r="V30" s="462">
        <v>5</v>
      </c>
      <c r="W30" s="461"/>
      <c r="X30" s="461">
        <v>1</v>
      </c>
      <c r="Y30" s="462">
        <v>1</v>
      </c>
      <c r="Z30" s="461">
        <v>2</v>
      </c>
      <c r="AA30" s="461">
        <v>1</v>
      </c>
      <c r="AB30" s="462">
        <v>3</v>
      </c>
      <c r="AC30" s="461"/>
      <c r="AD30" s="461">
        <v>6</v>
      </c>
      <c r="AE30" s="462">
        <v>6</v>
      </c>
      <c r="AF30" s="461">
        <v>2</v>
      </c>
      <c r="AG30" s="461">
        <v>2</v>
      </c>
      <c r="AH30" s="462">
        <v>4</v>
      </c>
      <c r="AI30" s="461"/>
      <c r="AJ30" s="461">
        <v>2</v>
      </c>
      <c r="AK30" s="462">
        <v>2</v>
      </c>
      <c r="AL30" s="461">
        <v>3</v>
      </c>
      <c r="AM30" s="461">
        <v>2</v>
      </c>
      <c r="AN30" s="462">
        <v>5</v>
      </c>
      <c r="AO30" s="461">
        <v>2</v>
      </c>
      <c r="AP30" s="461">
        <v>1</v>
      </c>
      <c r="AQ30" s="462">
        <v>3</v>
      </c>
    </row>
    <row r="31" spans="1:43" s="457" customFormat="1">
      <c r="A31" s="464" t="s">
        <v>74</v>
      </c>
      <c r="B31" s="461">
        <v>159</v>
      </c>
      <c r="C31" s="461">
        <v>188</v>
      </c>
      <c r="D31" s="462">
        <f t="shared" si="0"/>
        <v>347</v>
      </c>
      <c r="E31" s="461">
        <v>207</v>
      </c>
      <c r="F31" s="461">
        <v>213</v>
      </c>
      <c r="G31" s="462">
        <f t="shared" si="1"/>
        <v>420</v>
      </c>
      <c r="H31" s="461">
        <v>177</v>
      </c>
      <c r="I31" s="461">
        <v>227</v>
      </c>
      <c r="J31" s="462">
        <f t="shared" si="2"/>
        <v>404</v>
      </c>
      <c r="K31" s="461">
        <v>188</v>
      </c>
      <c r="L31" s="461">
        <v>198</v>
      </c>
      <c r="M31" s="462">
        <f t="shared" si="3"/>
        <v>386</v>
      </c>
      <c r="N31" s="461">
        <v>193</v>
      </c>
      <c r="O31" s="461">
        <v>252</v>
      </c>
      <c r="P31" s="462">
        <f t="shared" si="4"/>
        <v>445</v>
      </c>
      <c r="Q31" s="461">
        <v>190</v>
      </c>
      <c r="R31" s="461">
        <v>275</v>
      </c>
      <c r="S31" s="462">
        <v>465</v>
      </c>
      <c r="T31" s="461">
        <v>216</v>
      </c>
      <c r="U31" s="461">
        <v>265</v>
      </c>
      <c r="V31" s="462">
        <v>481</v>
      </c>
      <c r="W31" s="461">
        <v>197</v>
      </c>
      <c r="X31" s="461">
        <v>294</v>
      </c>
      <c r="Y31" s="462">
        <v>491</v>
      </c>
      <c r="Z31" s="461">
        <v>200</v>
      </c>
      <c r="AA31" s="461">
        <v>242</v>
      </c>
      <c r="AB31" s="462">
        <v>442</v>
      </c>
      <c r="AC31" s="461">
        <v>134</v>
      </c>
      <c r="AD31" s="461">
        <v>198</v>
      </c>
      <c r="AE31" s="462">
        <v>332</v>
      </c>
      <c r="AF31" s="461">
        <v>166</v>
      </c>
      <c r="AG31" s="461">
        <v>253</v>
      </c>
      <c r="AH31" s="462">
        <v>419</v>
      </c>
      <c r="AI31" s="461">
        <v>164</v>
      </c>
      <c r="AJ31" s="461">
        <v>232</v>
      </c>
      <c r="AK31" s="462">
        <v>396</v>
      </c>
      <c r="AL31" s="461">
        <v>207</v>
      </c>
      <c r="AM31" s="461">
        <v>252</v>
      </c>
      <c r="AN31" s="462">
        <v>459</v>
      </c>
      <c r="AO31" s="461">
        <v>173</v>
      </c>
      <c r="AP31" s="461">
        <v>233</v>
      </c>
      <c r="AQ31" s="462">
        <v>406</v>
      </c>
    </row>
    <row r="32" spans="1:43" s="457" customFormat="1">
      <c r="A32" s="464" t="s">
        <v>75</v>
      </c>
      <c r="B32" s="461">
        <v>12</v>
      </c>
      <c r="C32" s="461">
        <v>15</v>
      </c>
      <c r="D32" s="462">
        <f t="shared" si="0"/>
        <v>27</v>
      </c>
      <c r="E32" s="461">
        <v>14</v>
      </c>
      <c r="F32" s="461">
        <v>25</v>
      </c>
      <c r="G32" s="462">
        <f t="shared" si="1"/>
        <v>39</v>
      </c>
      <c r="H32" s="461">
        <v>13</v>
      </c>
      <c r="I32" s="461">
        <v>25</v>
      </c>
      <c r="J32" s="462">
        <f t="shared" si="2"/>
        <v>38</v>
      </c>
      <c r="K32" s="461">
        <v>20</v>
      </c>
      <c r="L32" s="461">
        <v>22</v>
      </c>
      <c r="M32" s="462">
        <f t="shared" si="3"/>
        <v>42</v>
      </c>
      <c r="N32" s="461">
        <v>18</v>
      </c>
      <c r="O32" s="461">
        <v>21</v>
      </c>
      <c r="P32" s="462">
        <f t="shared" si="4"/>
        <v>39</v>
      </c>
      <c r="Q32" s="461">
        <v>11</v>
      </c>
      <c r="R32" s="461">
        <v>28</v>
      </c>
      <c r="S32" s="462">
        <v>39</v>
      </c>
      <c r="T32" s="461">
        <v>9</v>
      </c>
      <c r="U32" s="461">
        <v>27</v>
      </c>
      <c r="V32" s="462">
        <v>36</v>
      </c>
      <c r="W32" s="461">
        <v>11</v>
      </c>
      <c r="X32" s="461">
        <v>22</v>
      </c>
      <c r="Y32" s="462">
        <v>33</v>
      </c>
      <c r="Z32" s="461">
        <v>12</v>
      </c>
      <c r="AA32" s="461">
        <v>23</v>
      </c>
      <c r="AB32" s="462">
        <v>35</v>
      </c>
      <c r="AC32" s="461">
        <v>9</v>
      </c>
      <c r="AD32" s="461">
        <v>29</v>
      </c>
      <c r="AE32" s="462">
        <v>38</v>
      </c>
      <c r="AF32" s="461">
        <v>14</v>
      </c>
      <c r="AG32" s="461">
        <v>27</v>
      </c>
      <c r="AH32" s="462">
        <v>41</v>
      </c>
      <c r="AI32" s="461">
        <v>8</v>
      </c>
      <c r="AJ32" s="461">
        <v>15</v>
      </c>
      <c r="AK32" s="462">
        <v>23</v>
      </c>
      <c r="AL32" s="461">
        <v>9</v>
      </c>
      <c r="AM32" s="461">
        <v>11</v>
      </c>
      <c r="AN32" s="462">
        <v>20</v>
      </c>
      <c r="AO32" s="461">
        <v>3</v>
      </c>
      <c r="AP32" s="461">
        <v>11</v>
      </c>
      <c r="AQ32" s="462">
        <v>14</v>
      </c>
    </row>
    <row r="33" spans="1:43" s="457" customFormat="1">
      <c r="A33" s="464" t="s">
        <v>76</v>
      </c>
      <c r="B33" s="461">
        <v>10</v>
      </c>
      <c r="C33" s="461">
        <v>6</v>
      </c>
      <c r="D33" s="462">
        <f t="shared" si="0"/>
        <v>16</v>
      </c>
      <c r="E33" s="461">
        <v>9</v>
      </c>
      <c r="F33" s="461">
        <v>11</v>
      </c>
      <c r="G33" s="462">
        <f t="shared" si="1"/>
        <v>20</v>
      </c>
      <c r="H33" s="461">
        <v>10</v>
      </c>
      <c r="I33" s="461">
        <v>7</v>
      </c>
      <c r="J33" s="462">
        <f t="shared" si="2"/>
        <v>17</v>
      </c>
      <c r="K33" s="461">
        <v>6</v>
      </c>
      <c r="L33" s="461">
        <v>2</v>
      </c>
      <c r="M33" s="462">
        <f t="shared" si="3"/>
        <v>8</v>
      </c>
      <c r="N33" s="461">
        <v>8</v>
      </c>
      <c r="O33" s="461">
        <v>6</v>
      </c>
      <c r="P33" s="462">
        <f t="shared" si="4"/>
        <v>14</v>
      </c>
      <c r="Q33" s="461">
        <v>6</v>
      </c>
      <c r="R33" s="461"/>
      <c r="S33" s="462">
        <v>6</v>
      </c>
      <c r="T33" s="461">
        <v>4</v>
      </c>
      <c r="U33" s="461">
        <v>4</v>
      </c>
      <c r="V33" s="462">
        <v>8</v>
      </c>
      <c r="W33" s="461">
        <v>10</v>
      </c>
      <c r="X33" s="461">
        <v>8</v>
      </c>
      <c r="Y33" s="462">
        <v>18</v>
      </c>
      <c r="Z33" s="461">
        <v>4</v>
      </c>
      <c r="AA33" s="461">
        <v>3</v>
      </c>
      <c r="AB33" s="462">
        <v>7</v>
      </c>
      <c r="AC33" s="461">
        <v>1</v>
      </c>
      <c r="AD33" s="461">
        <v>3</v>
      </c>
      <c r="AE33" s="462">
        <v>4</v>
      </c>
      <c r="AF33" s="461">
        <v>10</v>
      </c>
      <c r="AG33" s="461">
        <v>10</v>
      </c>
      <c r="AH33" s="462">
        <v>20</v>
      </c>
      <c r="AI33" s="461">
        <v>3</v>
      </c>
      <c r="AJ33" s="461">
        <v>8</v>
      </c>
      <c r="AK33" s="462">
        <v>11</v>
      </c>
      <c r="AL33" s="461"/>
      <c r="AM33" s="461">
        <v>2</v>
      </c>
      <c r="AN33" s="462">
        <v>2</v>
      </c>
      <c r="AO33" s="461">
        <v>3</v>
      </c>
      <c r="AP33" s="461">
        <v>3</v>
      </c>
      <c r="AQ33" s="462">
        <v>6</v>
      </c>
    </row>
    <row r="34" spans="1:43" s="457" customFormat="1">
      <c r="A34" s="464" t="s">
        <v>77</v>
      </c>
      <c r="B34" s="461"/>
      <c r="C34" s="461">
        <v>2</v>
      </c>
      <c r="D34" s="462">
        <f t="shared" si="0"/>
        <v>2</v>
      </c>
      <c r="E34" s="461"/>
      <c r="F34" s="461">
        <v>1</v>
      </c>
      <c r="G34" s="462">
        <f t="shared" si="1"/>
        <v>1</v>
      </c>
      <c r="H34" s="461"/>
      <c r="I34" s="461"/>
      <c r="J34" s="462">
        <f t="shared" si="2"/>
        <v>0</v>
      </c>
      <c r="K34" s="461">
        <v>2</v>
      </c>
      <c r="L34" s="461">
        <v>2</v>
      </c>
      <c r="M34" s="462">
        <f t="shared" si="3"/>
        <v>4</v>
      </c>
      <c r="N34" s="461">
        <v>2</v>
      </c>
      <c r="O34" s="461">
        <v>1</v>
      </c>
      <c r="P34" s="462">
        <f t="shared" si="4"/>
        <v>3</v>
      </c>
      <c r="Q34" s="461">
        <v>2</v>
      </c>
      <c r="R34" s="461"/>
      <c r="S34" s="462">
        <v>2</v>
      </c>
      <c r="T34" s="461">
        <v>2</v>
      </c>
      <c r="U34" s="461">
        <v>3</v>
      </c>
      <c r="V34" s="462">
        <v>5</v>
      </c>
      <c r="W34" s="461">
        <v>1</v>
      </c>
      <c r="X34" s="461"/>
      <c r="Y34" s="462">
        <v>1</v>
      </c>
      <c r="Z34" s="461"/>
      <c r="AA34" s="461">
        <v>2</v>
      </c>
      <c r="AB34" s="462">
        <v>2</v>
      </c>
      <c r="AC34" s="461">
        <v>3</v>
      </c>
      <c r="AD34" s="461"/>
      <c r="AE34" s="462">
        <v>3</v>
      </c>
      <c r="AF34" s="461"/>
      <c r="AG34" s="461"/>
      <c r="AH34" s="462"/>
      <c r="AI34" s="461"/>
      <c r="AJ34" s="461"/>
      <c r="AK34" s="462"/>
      <c r="AL34" s="461">
        <v>2</v>
      </c>
      <c r="AM34" s="461"/>
      <c r="AN34" s="462">
        <v>2</v>
      </c>
      <c r="AO34" s="461">
        <v>2</v>
      </c>
      <c r="AP34" s="461"/>
      <c r="AQ34" s="462">
        <v>2</v>
      </c>
    </row>
    <row r="35" spans="1:43" s="457" customFormat="1">
      <c r="A35" s="464" t="s">
        <v>78</v>
      </c>
      <c r="B35" s="461"/>
      <c r="C35" s="461"/>
      <c r="D35" s="462">
        <f t="shared" si="0"/>
        <v>0</v>
      </c>
      <c r="E35" s="461"/>
      <c r="F35" s="461"/>
      <c r="G35" s="462">
        <f t="shared" si="1"/>
        <v>0</v>
      </c>
      <c r="H35" s="461"/>
      <c r="I35" s="461"/>
      <c r="J35" s="462">
        <f t="shared" si="2"/>
        <v>0</v>
      </c>
      <c r="K35" s="461"/>
      <c r="L35" s="461"/>
      <c r="M35" s="462">
        <f t="shared" si="3"/>
        <v>0</v>
      </c>
      <c r="N35" s="461"/>
      <c r="O35" s="461"/>
      <c r="P35" s="462">
        <f t="shared" si="4"/>
        <v>0</v>
      </c>
      <c r="Q35" s="461"/>
      <c r="R35" s="461"/>
      <c r="S35" s="462"/>
      <c r="T35" s="461"/>
      <c r="U35" s="461">
        <v>1</v>
      </c>
      <c r="V35" s="462">
        <v>1</v>
      </c>
      <c r="W35" s="461">
        <v>1</v>
      </c>
      <c r="X35" s="461"/>
      <c r="Y35" s="462">
        <v>1</v>
      </c>
      <c r="Z35" s="461"/>
      <c r="AA35" s="461">
        <v>1</v>
      </c>
      <c r="AB35" s="462">
        <v>1</v>
      </c>
      <c r="AC35" s="461">
        <v>2</v>
      </c>
      <c r="AD35" s="461"/>
      <c r="AE35" s="462">
        <v>2</v>
      </c>
      <c r="AF35" s="461"/>
      <c r="AG35" s="461"/>
      <c r="AH35" s="462"/>
      <c r="AI35" s="461">
        <v>1</v>
      </c>
      <c r="AJ35" s="461"/>
      <c r="AK35" s="462">
        <v>1</v>
      </c>
      <c r="AL35" s="461">
        <v>1</v>
      </c>
      <c r="AM35" s="461"/>
      <c r="AN35" s="462">
        <v>1</v>
      </c>
      <c r="AO35" s="461"/>
      <c r="AP35" s="461"/>
      <c r="AQ35" s="462"/>
    </row>
    <row r="36" spans="1:43" s="457" customFormat="1">
      <c r="A36" s="464" t="s">
        <v>79</v>
      </c>
      <c r="B36" s="461">
        <v>5</v>
      </c>
      <c r="C36" s="461">
        <v>2</v>
      </c>
      <c r="D36" s="462">
        <f t="shared" si="0"/>
        <v>7</v>
      </c>
      <c r="E36" s="461">
        <v>2</v>
      </c>
      <c r="F36" s="461">
        <v>3</v>
      </c>
      <c r="G36" s="462">
        <f t="shared" si="1"/>
        <v>5</v>
      </c>
      <c r="H36" s="461">
        <v>3</v>
      </c>
      <c r="I36" s="461">
        <v>6</v>
      </c>
      <c r="J36" s="462">
        <f t="shared" si="2"/>
        <v>9</v>
      </c>
      <c r="K36" s="461"/>
      <c r="L36" s="461">
        <v>2</v>
      </c>
      <c r="M36" s="462">
        <f t="shared" si="3"/>
        <v>2</v>
      </c>
      <c r="N36" s="461">
        <v>1</v>
      </c>
      <c r="O36" s="461">
        <v>1</v>
      </c>
      <c r="P36" s="462">
        <f t="shared" si="4"/>
        <v>2</v>
      </c>
      <c r="Q36" s="461">
        <v>1</v>
      </c>
      <c r="R36" s="461">
        <v>2</v>
      </c>
      <c r="S36" s="462">
        <v>3</v>
      </c>
      <c r="T36" s="461">
        <v>1</v>
      </c>
      <c r="U36" s="461">
        <v>2</v>
      </c>
      <c r="V36" s="462">
        <v>3</v>
      </c>
      <c r="W36" s="461">
        <v>2</v>
      </c>
      <c r="X36" s="461"/>
      <c r="Y36" s="462">
        <v>2</v>
      </c>
      <c r="Z36" s="461">
        <v>2</v>
      </c>
      <c r="AA36" s="461">
        <v>1</v>
      </c>
      <c r="AB36" s="462">
        <v>3</v>
      </c>
      <c r="AC36" s="461">
        <v>1</v>
      </c>
      <c r="AD36" s="461">
        <v>2</v>
      </c>
      <c r="AE36" s="462">
        <v>3</v>
      </c>
      <c r="AF36" s="461">
        <v>1</v>
      </c>
      <c r="AG36" s="461">
        <v>1</v>
      </c>
      <c r="AH36" s="462">
        <v>2</v>
      </c>
      <c r="AI36" s="461"/>
      <c r="AJ36" s="461">
        <v>1</v>
      </c>
      <c r="AK36" s="462">
        <v>1</v>
      </c>
      <c r="AL36" s="461">
        <v>3</v>
      </c>
      <c r="AM36" s="461">
        <v>1</v>
      </c>
      <c r="AN36" s="462">
        <v>4</v>
      </c>
      <c r="AO36" s="461">
        <v>1</v>
      </c>
      <c r="AP36" s="461">
        <v>1</v>
      </c>
      <c r="AQ36" s="462">
        <v>2</v>
      </c>
    </row>
    <row r="37" spans="1:43" s="457" customFormat="1">
      <c r="A37" s="464" t="s">
        <v>111</v>
      </c>
      <c r="B37" s="461">
        <v>2</v>
      </c>
      <c r="C37" s="461">
        <v>1</v>
      </c>
      <c r="D37" s="462">
        <f t="shared" si="0"/>
        <v>3</v>
      </c>
      <c r="E37" s="461">
        <v>1</v>
      </c>
      <c r="F37" s="461"/>
      <c r="G37" s="462">
        <f t="shared" si="1"/>
        <v>1</v>
      </c>
      <c r="H37" s="461"/>
      <c r="I37" s="461"/>
      <c r="J37" s="462">
        <f t="shared" si="2"/>
        <v>0</v>
      </c>
      <c r="K37" s="461"/>
      <c r="L37" s="461"/>
      <c r="M37" s="462">
        <f t="shared" si="3"/>
        <v>0</v>
      </c>
      <c r="N37" s="461"/>
      <c r="O37" s="461"/>
      <c r="P37" s="462">
        <f t="shared" si="4"/>
        <v>0</v>
      </c>
      <c r="Q37" s="461"/>
      <c r="R37" s="461"/>
      <c r="S37" s="462"/>
      <c r="T37" s="461">
        <v>1</v>
      </c>
      <c r="U37" s="461">
        <v>1</v>
      </c>
      <c r="V37" s="462">
        <v>2</v>
      </c>
      <c r="W37" s="461"/>
      <c r="X37" s="461"/>
      <c r="Y37" s="462"/>
      <c r="Z37" s="461">
        <v>1</v>
      </c>
      <c r="AA37" s="461">
        <v>2</v>
      </c>
      <c r="AB37" s="462">
        <v>3</v>
      </c>
      <c r="AC37" s="461"/>
      <c r="AD37" s="461">
        <v>1</v>
      </c>
      <c r="AE37" s="462">
        <v>1</v>
      </c>
      <c r="AF37" s="461">
        <v>1</v>
      </c>
      <c r="AG37" s="461"/>
      <c r="AH37" s="462">
        <v>1</v>
      </c>
      <c r="AI37" s="461"/>
      <c r="AJ37" s="461"/>
      <c r="AK37" s="462"/>
      <c r="AL37" s="461"/>
      <c r="AM37" s="461"/>
      <c r="AN37" s="462"/>
      <c r="AO37" s="461"/>
      <c r="AP37" s="461"/>
      <c r="AQ37" s="462"/>
    </row>
    <row r="38" spans="1:43" s="457" customFormat="1">
      <c r="A38" s="464" t="s">
        <v>80</v>
      </c>
      <c r="B38" s="461">
        <v>1</v>
      </c>
      <c r="C38" s="461"/>
      <c r="D38" s="462">
        <f t="shared" si="0"/>
        <v>1</v>
      </c>
      <c r="E38" s="461"/>
      <c r="F38" s="461"/>
      <c r="G38" s="462">
        <f t="shared" si="1"/>
        <v>0</v>
      </c>
      <c r="H38" s="461"/>
      <c r="I38" s="461">
        <v>2</v>
      </c>
      <c r="J38" s="462">
        <f t="shared" si="2"/>
        <v>2</v>
      </c>
      <c r="K38" s="461">
        <v>1</v>
      </c>
      <c r="L38" s="461"/>
      <c r="M38" s="462">
        <f t="shared" si="3"/>
        <v>1</v>
      </c>
      <c r="N38" s="461"/>
      <c r="O38" s="461"/>
      <c r="P38" s="462">
        <f t="shared" si="4"/>
        <v>0</v>
      </c>
      <c r="Q38" s="461"/>
      <c r="R38" s="461"/>
      <c r="S38" s="462"/>
      <c r="T38" s="461"/>
      <c r="U38" s="461"/>
      <c r="V38" s="462"/>
      <c r="W38" s="461">
        <v>3</v>
      </c>
      <c r="X38" s="461"/>
      <c r="Y38" s="462">
        <v>3</v>
      </c>
      <c r="Z38" s="461"/>
      <c r="AA38" s="461">
        <v>2</v>
      </c>
      <c r="AB38" s="462">
        <v>2</v>
      </c>
      <c r="AC38" s="461"/>
      <c r="AD38" s="461"/>
      <c r="AE38" s="462"/>
      <c r="AF38" s="461"/>
      <c r="AG38" s="461"/>
      <c r="AH38" s="462"/>
      <c r="AI38" s="461"/>
      <c r="AJ38" s="461">
        <v>1</v>
      </c>
      <c r="AK38" s="462">
        <v>1</v>
      </c>
      <c r="AL38" s="461"/>
      <c r="AM38" s="461">
        <v>2</v>
      </c>
      <c r="AN38" s="462">
        <v>2</v>
      </c>
      <c r="AO38" s="461"/>
      <c r="AP38" s="461">
        <v>1</v>
      </c>
      <c r="AQ38" s="462">
        <v>1</v>
      </c>
    </row>
    <row r="39" spans="1:43" s="457" customFormat="1">
      <c r="A39" s="464" t="s">
        <v>112</v>
      </c>
      <c r="B39" s="461">
        <v>2</v>
      </c>
      <c r="C39" s="461"/>
      <c r="D39" s="462">
        <f t="shared" si="0"/>
        <v>2</v>
      </c>
      <c r="E39" s="461">
        <v>1</v>
      </c>
      <c r="F39" s="461">
        <v>2</v>
      </c>
      <c r="G39" s="462">
        <f t="shared" si="1"/>
        <v>3</v>
      </c>
      <c r="H39" s="461">
        <v>1</v>
      </c>
      <c r="I39" s="461">
        <v>2</v>
      </c>
      <c r="J39" s="462">
        <f t="shared" si="2"/>
        <v>3</v>
      </c>
      <c r="K39" s="461"/>
      <c r="L39" s="461"/>
      <c r="M39" s="462">
        <f t="shared" si="3"/>
        <v>0</v>
      </c>
      <c r="N39" s="461">
        <v>1</v>
      </c>
      <c r="O39" s="461"/>
      <c r="P39" s="462">
        <f t="shared" si="4"/>
        <v>1</v>
      </c>
      <c r="Q39" s="461"/>
      <c r="R39" s="461">
        <v>1</v>
      </c>
      <c r="S39" s="462">
        <v>1</v>
      </c>
      <c r="T39" s="461">
        <v>1</v>
      </c>
      <c r="U39" s="461"/>
      <c r="V39" s="462">
        <v>1</v>
      </c>
      <c r="W39" s="461"/>
      <c r="X39" s="461">
        <v>1</v>
      </c>
      <c r="Y39" s="462">
        <v>1</v>
      </c>
      <c r="Z39" s="461">
        <v>1</v>
      </c>
      <c r="AA39" s="461"/>
      <c r="AB39" s="462">
        <v>1</v>
      </c>
      <c r="AC39" s="461"/>
      <c r="AD39" s="461"/>
      <c r="AE39" s="462"/>
      <c r="AF39" s="461">
        <v>1</v>
      </c>
      <c r="AG39" s="461">
        <v>1</v>
      </c>
      <c r="AH39" s="462">
        <v>2</v>
      </c>
      <c r="AI39" s="461"/>
      <c r="AJ39" s="461">
        <v>2</v>
      </c>
      <c r="AK39" s="462">
        <v>2</v>
      </c>
      <c r="AL39" s="461"/>
      <c r="AM39" s="461"/>
      <c r="AN39" s="462"/>
      <c r="AO39" s="461">
        <v>2</v>
      </c>
      <c r="AP39" s="461"/>
      <c r="AQ39" s="462">
        <v>2</v>
      </c>
    </row>
    <row r="40" spans="1:43" s="457" customFormat="1">
      <c r="A40" s="464" t="s">
        <v>82</v>
      </c>
      <c r="B40" s="461">
        <v>5</v>
      </c>
      <c r="C40" s="461">
        <v>3</v>
      </c>
      <c r="D40" s="462">
        <f t="shared" si="0"/>
        <v>8</v>
      </c>
      <c r="E40" s="461">
        <v>3</v>
      </c>
      <c r="F40" s="461">
        <v>4</v>
      </c>
      <c r="G40" s="462">
        <f t="shared" si="1"/>
        <v>7</v>
      </c>
      <c r="H40" s="461">
        <v>2</v>
      </c>
      <c r="I40" s="461">
        <v>1</v>
      </c>
      <c r="J40" s="462">
        <f t="shared" si="2"/>
        <v>3</v>
      </c>
      <c r="K40" s="461">
        <v>8</v>
      </c>
      <c r="L40" s="461">
        <v>8</v>
      </c>
      <c r="M40" s="462">
        <f t="shared" si="3"/>
        <v>16</v>
      </c>
      <c r="N40" s="461">
        <v>4</v>
      </c>
      <c r="O40" s="461">
        <v>6</v>
      </c>
      <c r="P40" s="462">
        <f t="shared" si="4"/>
        <v>10</v>
      </c>
      <c r="Q40" s="461">
        <v>4</v>
      </c>
      <c r="R40" s="461">
        <v>5</v>
      </c>
      <c r="S40" s="462">
        <v>9</v>
      </c>
      <c r="T40" s="461">
        <v>5</v>
      </c>
      <c r="U40" s="461">
        <v>3</v>
      </c>
      <c r="V40" s="462">
        <v>8</v>
      </c>
      <c r="W40" s="461">
        <v>3</v>
      </c>
      <c r="X40" s="461">
        <v>5</v>
      </c>
      <c r="Y40" s="462">
        <v>8</v>
      </c>
      <c r="Z40" s="461">
        <v>6</v>
      </c>
      <c r="AA40" s="461">
        <v>10</v>
      </c>
      <c r="AB40" s="462">
        <v>16</v>
      </c>
      <c r="AC40" s="461">
        <v>3</v>
      </c>
      <c r="AD40" s="461">
        <v>10</v>
      </c>
      <c r="AE40" s="462">
        <v>13</v>
      </c>
      <c r="AF40" s="461">
        <v>2</v>
      </c>
      <c r="AG40" s="461">
        <v>6</v>
      </c>
      <c r="AH40" s="462">
        <v>8</v>
      </c>
      <c r="AI40" s="461">
        <v>1</v>
      </c>
      <c r="AJ40" s="461">
        <v>6</v>
      </c>
      <c r="AK40" s="462">
        <v>7</v>
      </c>
      <c r="AL40" s="461">
        <v>5</v>
      </c>
      <c r="AM40" s="461">
        <v>5</v>
      </c>
      <c r="AN40" s="462">
        <v>10</v>
      </c>
      <c r="AO40" s="461">
        <v>2</v>
      </c>
      <c r="AP40" s="461">
        <v>4</v>
      </c>
      <c r="AQ40" s="462">
        <v>6</v>
      </c>
    </row>
    <row r="41" spans="1:43" s="457" customFormat="1">
      <c r="A41" s="464" t="s">
        <v>83</v>
      </c>
      <c r="B41" s="461">
        <v>125</v>
      </c>
      <c r="C41" s="461">
        <v>128</v>
      </c>
      <c r="D41" s="462">
        <f t="shared" si="0"/>
        <v>253</v>
      </c>
      <c r="E41" s="461">
        <v>116</v>
      </c>
      <c r="F41" s="461">
        <v>141</v>
      </c>
      <c r="G41" s="462">
        <f t="shared" si="1"/>
        <v>257</v>
      </c>
      <c r="H41" s="461">
        <v>123</v>
      </c>
      <c r="I41" s="461">
        <v>129</v>
      </c>
      <c r="J41" s="462">
        <f t="shared" si="2"/>
        <v>252</v>
      </c>
      <c r="K41" s="461">
        <v>107</v>
      </c>
      <c r="L41" s="461">
        <v>116</v>
      </c>
      <c r="M41" s="462">
        <f t="shared" si="3"/>
        <v>223</v>
      </c>
      <c r="N41" s="461">
        <v>95</v>
      </c>
      <c r="O41" s="461">
        <v>144</v>
      </c>
      <c r="P41" s="462">
        <f t="shared" si="4"/>
        <v>239</v>
      </c>
      <c r="Q41" s="461">
        <v>126</v>
      </c>
      <c r="R41" s="461">
        <v>198</v>
      </c>
      <c r="S41" s="462">
        <v>324</v>
      </c>
      <c r="T41" s="461">
        <v>165</v>
      </c>
      <c r="U41" s="461">
        <v>218</v>
      </c>
      <c r="V41" s="462">
        <v>383</v>
      </c>
      <c r="W41" s="461">
        <v>136</v>
      </c>
      <c r="X41" s="461">
        <v>229</v>
      </c>
      <c r="Y41" s="462">
        <v>365</v>
      </c>
      <c r="Z41" s="461">
        <v>133</v>
      </c>
      <c r="AA41" s="461">
        <v>253</v>
      </c>
      <c r="AB41" s="462">
        <v>386</v>
      </c>
      <c r="AC41" s="461">
        <v>126</v>
      </c>
      <c r="AD41" s="461">
        <v>177</v>
      </c>
      <c r="AE41" s="462">
        <v>303</v>
      </c>
      <c r="AF41" s="461">
        <v>143</v>
      </c>
      <c r="AG41" s="461">
        <v>226</v>
      </c>
      <c r="AH41" s="462">
        <v>369</v>
      </c>
      <c r="AI41" s="461">
        <v>158</v>
      </c>
      <c r="AJ41" s="461">
        <v>220</v>
      </c>
      <c r="AK41" s="462">
        <v>378</v>
      </c>
      <c r="AL41" s="461">
        <v>132</v>
      </c>
      <c r="AM41" s="461">
        <v>239</v>
      </c>
      <c r="AN41" s="462">
        <v>371</v>
      </c>
      <c r="AO41" s="461">
        <v>133</v>
      </c>
      <c r="AP41" s="461">
        <v>197</v>
      </c>
      <c r="AQ41" s="462">
        <v>330</v>
      </c>
    </row>
    <row r="42" spans="1:43" s="457" customFormat="1">
      <c r="A42" s="464" t="s">
        <v>84</v>
      </c>
      <c r="B42" s="461"/>
      <c r="C42" s="461">
        <v>1</v>
      </c>
      <c r="D42" s="462">
        <f t="shared" si="0"/>
        <v>1</v>
      </c>
      <c r="E42" s="461">
        <v>2</v>
      </c>
      <c r="F42" s="461"/>
      <c r="G42" s="462">
        <f t="shared" si="1"/>
        <v>2</v>
      </c>
      <c r="H42" s="461"/>
      <c r="I42" s="461"/>
      <c r="J42" s="462">
        <f t="shared" si="2"/>
        <v>0</v>
      </c>
      <c r="K42" s="461"/>
      <c r="L42" s="461"/>
      <c r="M42" s="462">
        <f t="shared" si="3"/>
        <v>0</v>
      </c>
      <c r="N42" s="461">
        <v>1</v>
      </c>
      <c r="O42" s="461"/>
      <c r="P42" s="462">
        <f t="shared" si="4"/>
        <v>1</v>
      </c>
      <c r="Q42" s="461"/>
      <c r="R42" s="461">
        <v>1</v>
      </c>
      <c r="S42" s="462">
        <v>1</v>
      </c>
      <c r="T42" s="461"/>
      <c r="U42" s="461"/>
      <c r="V42" s="462"/>
      <c r="W42" s="461"/>
      <c r="X42" s="461"/>
      <c r="Y42" s="462"/>
      <c r="Z42" s="461">
        <v>2</v>
      </c>
      <c r="AA42" s="461"/>
      <c r="AB42" s="462">
        <v>2</v>
      </c>
      <c r="AC42" s="461"/>
      <c r="AD42" s="461"/>
      <c r="AE42" s="462"/>
      <c r="AF42" s="461">
        <v>1</v>
      </c>
      <c r="AG42" s="461">
        <v>1</v>
      </c>
      <c r="AH42" s="462">
        <v>2</v>
      </c>
      <c r="AI42" s="461"/>
      <c r="AJ42" s="461"/>
      <c r="AK42" s="462"/>
      <c r="AL42" s="461"/>
      <c r="AM42" s="461"/>
      <c r="AN42" s="462"/>
      <c r="AO42" s="461"/>
      <c r="AP42" s="461"/>
      <c r="AQ42" s="462"/>
    </row>
    <row r="43" spans="1:43" s="457" customFormat="1">
      <c r="A43" s="464" t="s">
        <v>85</v>
      </c>
      <c r="B43" s="461">
        <v>62</v>
      </c>
      <c r="C43" s="461">
        <v>73</v>
      </c>
      <c r="D43" s="462">
        <f t="shared" si="0"/>
        <v>135</v>
      </c>
      <c r="E43" s="461">
        <v>86</v>
      </c>
      <c r="F43" s="461">
        <v>88</v>
      </c>
      <c r="G43" s="462">
        <f t="shared" si="1"/>
        <v>174</v>
      </c>
      <c r="H43" s="461">
        <v>75</v>
      </c>
      <c r="I43" s="461">
        <v>87</v>
      </c>
      <c r="J43" s="462">
        <f t="shared" si="2"/>
        <v>162</v>
      </c>
      <c r="K43" s="461">
        <v>77</v>
      </c>
      <c r="L43" s="461">
        <v>98</v>
      </c>
      <c r="M43" s="462">
        <f t="shared" si="3"/>
        <v>175</v>
      </c>
      <c r="N43" s="461">
        <v>76</v>
      </c>
      <c r="O43" s="461">
        <v>92</v>
      </c>
      <c r="P43" s="462">
        <f t="shared" si="4"/>
        <v>168</v>
      </c>
      <c r="Q43" s="461">
        <v>92</v>
      </c>
      <c r="R43" s="461">
        <v>91</v>
      </c>
      <c r="S43" s="462">
        <v>183</v>
      </c>
      <c r="T43" s="461">
        <v>114</v>
      </c>
      <c r="U43" s="461">
        <v>122</v>
      </c>
      <c r="V43" s="462">
        <v>236</v>
      </c>
      <c r="W43" s="461">
        <v>89</v>
      </c>
      <c r="X43" s="461">
        <v>133</v>
      </c>
      <c r="Y43" s="462">
        <v>222</v>
      </c>
      <c r="Z43" s="461">
        <v>101</v>
      </c>
      <c r="AA43" s="461">
        <v>144</v>
      </c>
      <c r="AB43" s="462">
        <v>245</v>
      </c>
      <c r="AC43" s="461">
        <v>67</v>
      </c>
      <c r="AD43" s="461">
        <v>106</v>
      </c>
      <c r="AE43" s="462">
        <v>173</v>
      </c>
      <c r="AF43" s="461">
        <v>62</v>
      </c>
      <c r="AG43" s="461">
        <v>115</v>
      </c>
      <c r="AH43" s="462">
        <v>177</v>
      </c>
      <c r="AI43" s="461">
        <v>58</v>
      </c>
      <c r="AJ43" s="461">
        <v>88</v>
      </c>
      <c r="AK43" s="462">
        <v>146</v>
      </c>
      <c r="AL43" s="461">
        <v>59</v>
      </c>
      <c r="AM43" s="461">
        <v>77</v>
      </c>
      <c r="AN43" s="462">
        <v>136</v>
      </c>
      <c r="AO43" s="461">
        <v>81</v>
      </c>
      <c r="AP43" s="461">
        <v>88</v>
      </c>
      <c r="AQ43" s="462">
        <v>169</v>
      </c>
    </row>
    <row r="44" spans="1:43" s="457" customFormat="1">
      <c r="A44" s="464" t="s">
        <v>86</v>
      </c>
      <c r="B44" s="461">
        <v>14</v>
      </c>
      <c r="C44" s="461">
        <v>25</v>
      </c>
      <c r="D44" s="462">
        <f t="shared" si="0"/>
        <v>39</v>
      </c>
      <c r="E44" s="461">
        <v>14</v>
      </c>
      <c r="F44" s="461">
        <v>26</v>
      </c>
      <c r="G44" s="462">
        <f t="shared" si="1"/>
        <v>40</v>
      </c>
      <c r="H44" s="461">
        <v>14</v>
      </c>
      <c r="I44" s="461">
        <v>25</v>
      </c>
      <c r="J44" s="462">
        <f t="shared" si="2"/>
        <v>39</v>
      </c>
      <c r="K44" s="461">
        <v>14</v>
      </c>
      <c r="L44" s="461">
        <v>23</v>
      </c>
      <c r="M44" s="462">
        <f t="shared" si="3"/>
        <v>37</v>
      </c>
      <c r="N44" s="461">
        <v>13</v>
      </c>
      <c r="O44" s="461">
        <v>22</v>
      </c>
      <c r="P44" s="462">
        <f t="shared" si="4"/>
        <v>35</v>
      </c>
      <c r="Q44" s="461">
        <v>8</v>
      </c>
      <c r="R44" s="461">
        <v>15</v>
      </c>
      <c r="S44" s="462">
        <v>23</v>
      </c>
      <c r="T44" s="461">
        <v>6</v>
      </c>
      <c r="U44" s="461">
        <v>19</v>
      </c>
      <c r="V44" s="462">
        <v>25</v>
      </c>
      <c r="W44" s="461">
        <v>9</v>
      </c>
      <c r="X44" s="461">
        <v>8</v>
      </c>
      <c r="Y44" s="462">
        <v>17</v>
      </c>
      <c r="Z44" s="461">
        <v>4</v>
      </c>
      <c r="AA44" s="461">
        <v>11</v>
      </c>
      <c r="AB44" s="462">
        <v>15</v>
      </c>
      <c r="AC44" s="461">
        <v>8</v>
      </c>
      <c r="AD44" s="461">
        <v>9</v>
      </c>
      <c r="AE44" s="462">
        <v>17</v>
      </c>
      <c r="AF44" s="461">
        <v>9</v>
      </c>
      <c r="AG44" s="461">
        <v>11</v>
      </c>
      <c r="AH44" s="462">
        <v>20</v>
      </c>
      <c r="AI44" s="461">
        <v>4</v>
      </c>
      <c r="AJ44" s="461">
        <v>7</v>
      </c>
      <c r="AK44" s="462">
        <v>11</v>
      </c>
      <c r="AL44" s="461">
        <v>6</v>
      </c>
      <c r="AM44" s="461">
        <v>3</v>
      </c>
      <c r="AN44" s="462">
        <v>9</v>
      </c>
      <c r="AO44" s="461">
        <v>3</v>
      </c>
      <c r="AP44" s="461">
        <v>6</v>
      </c>
      <c r="AQ44" s="462">
        <v>9</v>
      </c>
    </row>
    <row r="45" spans="1:43" s="457" customFormat="1">
      <c r="A45" s="464" t="s">
        <v>87</v>
      </c>
      <c r="B45" s="461">
        <v>3</v>
      </c>
      <c r="C45" s="461"/>
      <c r="D45" s="462">
        <f t="shared" si="0"/>
        <v>3</v>
      </c>
      <c r="E45" s="461"/>
      <c r="F45" s="461">
        <v>1</v>
      </c>
      <c r="G45" s="462">
        <f t="shared" si="1"/>
        <v>1</v>
      </c>
      <c r="H45" s="461"/>
      <c r="I45" s="461"/>
      <c r="J45" s="462">
        <f t="shared" si="2"/>
        <v>0</v>
      </c>
      <c r="K45" s="461"/>
      <c r="L45" s="461">
        <v>1</v>
      </c>
      <c r="M45" s="462">
        <f t="shared" si="3"/>
        <v>1</v>
      </c>
      <c r="N45" s="461"/>
      <c r="O45" s="461"/>
      <c r="P45" s="462">
        <f t="shared" si="4"/>
        <v>0</v>
      </c>
      <c r="Q45" s="461"/>
      <c r="R45" s="461"/>
      <c r="S45" s="462"/>
      <c r="T45" s="461"/>
      <c r="U45" s="461"/>
      <c r="V45" s="462"/>
      <c r="W45" s="461"/>
      <c r="X45" s="461"/>
      <c r="Y45" s="462"/>
      <c r="Z45" s="461"/>
      <c r="AA45" s="461"/>
      <c r="AB45" s="462"/>
      <c r="AC45" s="461"/>
      <c r="AD45" s="461"/>
      <c r="AE45" s="462"/>
      <c r="AF45" s="461"/>
      <c r="AG45" s="461"/>
      <c r="AH45" s="462"/>
      <c r="AI45" s="461"/>
      <c r="AJ45" s="461">
        <v>1</v>
      </c>
      <c r="AK45" s="462">
        <v>1</v>
      </c>
      <c r="AL45" s="461"/>
      <c r="AM45" s="461"/>
      <c r="AN45" s="462"/>
      <c r="AO45" s="461"/>
      <c r="AP45" s="461"/>
      <c r="AQ45" s="462"/>
    </row>
    <row r="46" spans="1:43" s="457" customFormat="1">
      <c r="A46" s="464" t="s">
        <v>88</v>
      </c>
      <c r="B46" s="461">
        <v>141</v>
      </c>
      <c r="C46" s="461">
        <v>108</v>
      </c>
      <c r="D46" s="462">
        <f t="shared" si="0"/>
        <v>249</v>
      </c>
      <c r="E46" s="461">
        <v>146</v>
      </c>
      <c r="F46" s="461">
        <v>119</v>
      </c>
      <c r="G46" s="462">
        <f t="shared" si="1"/>
        <v>265</v>
      </c>
      <c r="H46" s="461">
        <v>101</v>
      </c>
      <c r="I46" s="461">
        <v>118</v>
      </c>
      <c r="J46" s="462">
        <f t="shared" si="2"/>
        <v>219</v>
      </c>
      <c r="K46" s="461">
        <v>110</v>
      </c>
      <c r="L46" s="461">
        <v>112</v>
      </c>
      <c r="M46" s="462">
        <f t="shared" si="3"/>
        <v>222</v>
      </c>
      <c r="N46" s="461">
        <v>95</v>
      </c>
      <c r="O46" s="461">
        <v>125</v>
      </c>
      <c r="P46" s="462">
        <f t="shared" si="4"/>
        <v>220</v>
      </c>
      <c r="Q46" s="461">
        <v>111</v>
      </c>
      <c r="R46" s="461">
        <v>100</v>
      </c>
      <c r="S46" s="462">
        <v>211</v>
      </c>
      <c r="T46" s="461">
        <v>127</v>
      </c>
      <c r="U46" s="461">
        <v>97</v>
      </c>
      <c r="V46" s="462">
        <v>224</v>
      </c>
      <c r="W46" s="461">
        <v>103</v>
      </c>
      <c r="X46" s="461">
        <v>109</v>
      </c>
      <c r="Y46" s="462">
        <v>212</v>
      </c>
      <c r="Z46" s="461">
        <v>78</v>
      </c>
      <c r="AA46" s="461">
        <v>72</v>
      </c>
      <c r="AB46" s="462">
        <v>150</v>
      </c>
      <c r="AC46" s="461">
        <v>66</v>
      </c>
      <c r="AD46" s="461">
        <v>89</v>
      </c>
      <c r="AE46" s="462">
        <v>155</v>
      </c>
      <c r="AF46" s="461">
        <v>74</v>
      </c>
      <c r="AG46" s="461">
        <v>94</v>
      </c>
      <c r="AH46" s="462">
        <v>168</v>
      </c>
      <c r="AI46" s="461">
        <v>68</v>
      </c>
      <c r="AJ46" s="461">
        <v>74</v>
      </c>
      <c r="AK46" s="462">
        <v>142</v>
      </c>
      <c r="AL46" s="461">
        <v>44</v>
      </c>
      <c r="AM46" s="461">
        <v>55</v>
      </c>
      <c r="AN46" s="462">
        <v>99</v>
      </c>
      <c r="AO46" s="461">
        <v>54</v>
      </c>
      <c r="AP46" s="461">
        <v>42</v>
      </c>
      <c r="AQ46" s="462">
        <v>96</v>
      </c>
    </row>
    <row r="47" spans="1:43" s="457" customFormat="1">
      <c r="A47" s="464" t="s">
        <v>107</v>
      </c>
      <c r="B47" s="461">
        <v>2</v>
      </c>
      <c r="C47" s="461"/>
      <c r="D47" s="462">
        <f t="shared" si="0"/>
        <v>2</v>
      </c>
      <c r="E47" s="461"/>
      <c r="F47" s="461"/>
      <c r="G47" s="462">
        <f t="shared" si="1"/>
        <v>0</v>
      </c>
      <c r="H47" s="461"/>
      <c r="I47" s="461">
        <v>1</v>
      </c>
      <c r="J47" s="462">
        <f t="shared" si="2"/>
        <v>1</v>
      </c>
      <c r="K47" s="461"/>
      <c r="L47" s="461">
        <v>3</v>
      </c>
      <c r="M47" s="462">
        <f t="shared" si="3"/>
        <v>3</v>
      </c>
      <c r="N47" s="461"/>
      <c r="O47" s="461">
        <v>3</v>
      </c>
      <c r="P47" s="462">
        <f t="shared" si="4"/>
        <v>3</v>
      </c>
      <c r="Q47" s="461"/>
      <c r="R47" s="461"/>
      <c r="S47" s="462"/>
      <c r="T47" s="461"/>
      <c r="U47" s="461">
        <v>1</v>
      </c>
      <c r="V47" s="462">
        <v>1</v>
      </c>
      <c r="W47" s="461"/>
      <c r="X47" s="461"/>
      <c r="Y47" s="462"/>
      <c r="Z47" s="461"/>
      <c r="AA47" s="461"/>
      <c r="AB47" s="462"/>
      <c r="AC47" s="461"/>
      <c r="AD47" s="461">
        <v>1</v>
      </c>
      <c r="AE47" s="462">
        <v>1</v>
      </c>
      <c r="AF47" s="461"/>
      <c r="AG47" s="461"/>
      <c r="AH47" s="462"/>
      <c r="AI47" s="461">
        <v>1</v>
      </c>
      <c r="AJ47" s="461">
        <v>1</v>
      </c>
      <c r="AK47" s="462">
        <v>2</v>
      </c>
      <c r="AL47" s="461"/>
      <c r="AM47" s="461"/>
      <c r="AN47" s="462"/>
      <c r="AO47" s="461"/>
      <c r="AP47" s="461"/>
      <c r="AQ47" s="462"/>
    </row>
    <row r="48" spans="1:43" s="457" customFormat="1">
      <c r="A48" s="464" t="s">
        <v>89</v>
      </c>
      <c r="B48" s="461"/>
      <c r="C48" s="461">
        <v>1</v>
      </c>
      <c r="D48" s="462">
        <f t="shared" si="0"/>
        <v>1</v>
      </c>
      <c r="E48" s="461"/>
      <c r="F48" s="461"/>
      <c r="G48" s="462">
        <f t="shared" si="1"/>
        <v>0</v>
      </c>
      <c r="H48" s="461">
        <v>2</v>
      </c>
      <c r="I48" s="461"/>
      <c r="J48" s="462">
        <f t="shared" si="2"/>
        <v>2</v>
      </c>
      <c r="K48" s="461"/>
      <c r="L48" s="461"/>
      <c r="M48" s="462">
        <f t="shared" si="3"/>
        <v>0</v>
      </c>
      <c r="N48" s="461">
        <v>1</v>
      </c>
      <c r="O48" s="461">
        <v>1</v>
      </c>
      <c r="P48" s="462">
        <f t="shared" si="4"/>
        <v>2</v>
      </c>
      <c r="Q48" s="461">
        <v>2</v>
      </c>
      <c r="R48" s="461">
        <v>1</v>
      </c>
      <c r="S48" s="462">
        <v>3</v>
      </c>
      <c r="T48" s="461"/>
      <c r="U48" s="461"/>
      <c r="V48" s="462"/>
      <c r="W48" s="461"/>
      <c r="X48" s="461"/>
      <c r="Y48" s="462"/>
      <c r="Z48" s="461"/>
      <c r="AA48" s="461">
        <v>1</v>
      </c>
      <c r="AB48" s="462">
        <v>1</v>
      </c>
      <c r="AC48" s="461">
        <v>1</v>
      </c>
      <c r="AD48" s="461">
        <v>1</v>
      </c>
      <c r="AE48" s="462">
        <v>2</v>
      </c>
      <c r="AF48" s="461"/>
      <c r="AG48" s="461"/>
      <c r="AH48" s="462"/>
      <c r="AI48" s="461">
        <v>2</v>
      </c>
      <c r="AJ48" s="461"/>
      <c r="AK48" s="462">
        <v>2</v>
      </c>
      <c r="AL48" s="461"/>
      <c r="AM48" s="461">
        <v>1</v>
      </c>
      <c r="AN48" s="462">
        <v>1</v>
      </c>
      <c r="AO48" s="461"/>
      <c r="AP48" s="461">
        <v>1</v>
      </c>
      <c r="AQ48" s="462">
        <v>1</v>
      </c>
    </row>
    <row r="49" spans="1:43" s="457" customFormat="1">
      <c r="A49" s="464" t="s">
        <v>90</v>
      </c>
      <c r="B49" s="461">
        <v>401</v>
      </c>
      <c r="C49" s="461">
        <v>330</v>
      </c>
      <c r="D49" s="462">
        <f t="shared" si="0"/>
        <v>731</v>
      </c>
      <c r="E49" s="461">
        <v>377</v>
      </c>
      <c r="F49" s="461">
        <v>375</v>
      </c>
      <c r="G49" s="462">
        <f t="shared" si="1"/>
        <v>752</v>
      </c>
      <c r="H49" s="461">
        <v>366</v>
      </c>
      <c r="I49" s="461">
        <v>343</v>
      </c>
      <c r="J49" s="462">
        <f t="shared" si="2"/>
        <v>709</v>
      </c>
      <c r="K49" s="461">
        <v>336</v>
      </c>
      <c r="L49" s="461">
        <v>315</v>
      </c>
      <c r="M49" s="462">
        <f t="shared" si="3"/>
        <v>651</v>
      </c>
      <c r="N49" s="461">
        <v>303</v>
      </c>
      <c r="O49" s="461">
        <v>364</v>
      </c>
      <c r="P49" s="462">
        <f t="shared" si="4"/>
        <v>667</v>
      </c>
      <c r="Q49" s="461">
        <v>297</v>
      </c>
      <c r="R49" s="461">
        <v>351</v>
      </c>
      <c r="S49" s="462">
        <v>648</v>
      </c>
      <c r="T49" s="461">
        <v>370</v>
      </c>
      <c r="U49" s="461">
        <v>368</v>
      </c>
      <c r="V49" s="462">
        <v>738</v>
      </c>
      <c r="W49" s="461">
        <v>300</v>
      </c>
      <c r="X49" s="461">
        <v>379</v>
      </c>
      <c r="Y49" s="462">
        <v>679</v>
      </c>
      <c r="Z49" s="461">
        <v>343</v>
      </c>
      <c r="AA49" s="461">
        <v>406</v>
      </c>
      <c r="AB49" s="462">
        <v>749</v>
      </c>
      <c r="AC49" s="461">
        <v>342</v>
      </c>
      <c r="AD49" s="461">
        <v>365</v>
      </c>
      <c r="AE49" s="462">
        <v>707</v>
      </c>
      <c r="AF49" s="461">
        <v>387</v>
      </c>
      <c r="AG49" s="461">
        <v>459</v>
      </c>
      <c r="AH49" s="462">
        <v>846</v>
      </c>
      <c r="AI49" s="461">
        <v>338</v>
      </c>
      <c r="AJ49" s="461">
        <v>399</v>
      </c>
      <c r="AK49" s="462">
        <v>737</v>
      </c>
      <c r="AL49" s="461">
        <v>341</v>
      </c>
      <c r="AM49" s="461">
        <v>396</v>
      </c>
      <c r="AN49" s="462">
        <v>737</v>
      </c>
      <c r="AO49" s="461">
        <v>368</v>
      </c>
      <c r="AP49" s="461">
        <v>388</v>
      </c>
      <c r="AQ49" s="462">
        <v>756</v>
      </c>
    </row>
    <row r="50" spans="1:43" s="457" customFormat="1">
      <c r="A50" s="464" t="s">
        <v>91</v>
      </c>
      <c r="B50" s="461"/>
      <c r="C50" s="461"/>
      <c r="D50" s="462">
        <f t="shared" si="0"/>
        <v>0</v>
      </c>
      <c r="E50" s="461">
        <v>2</v>
      </c>
      <c r="F50" s="461"/>
      <c r="G50" s="462">
        <f t="shared" si="1"/>
        <v>2</v>
      </c>
      <c r="H50" s="461"/>
      <c r="I50" s="461">
        <v>1</v>
      </c>
      <c r="J50" s="462">
        <f t="shared" si="2"/>
        <v>1</v>
      </c>
      <c r="K50" s="461"/>
      <c r="L50" s="461"/>
      <c r="M50" s="462">
        <f t="shared" si="3"/>
        <v>0</v>
      </c>
      <c r="N50" s="461"/>
      <c r="O50" s="461"/>
      <c r="P50" s="462">
        <f t="shared" si="4"/>
        <v>0</v>
      </c>
      <c r="Q50" s="461"/>
      <c r="R50" s="461"/>
      <c r="S50" s="462"/>
      <c r="T50" s="461"/>
      <c r="U50" s="461"/>
      <c r="V50" s="462"/>
      <c r="W50" s="461"/>
      <c r="X50" s="461">
        <v>3</v>
      </c>
      <c r="Y50" s="462">
        <v>3</v>
      </c>
      <c r="Z50" s="461"/>
      <c r="AA50" s="461">
        <v>3</v>
      </c>
      <c r="AB50" s="462">
        <v>3</v>
      </c>
      <c r="AC50" s="461">
        <v>1</v>
      </c>
      <c r="AD50" s="461">
        <v>1</v>
      </c>
      <c r="AE50" s="462">
        <v>2</v>
      </c>
      <c r="AF50" s="461"/>
      <c r="AG50" s="461"/>
      <c r="AH50" s="462"/>
      <c r="AI50" s="461"/>
      <c r="AJ50" s="461"/>
      <c r="AK50" s="462"/>
      <c r="AL50" s="461"/>
      <c r="AM50" s="461"/>
      <c r="AN50" s="462"/>
      <c r="AO50" s="461"/>
      <c r="AP50" s="461"/>
      <c r="AQ50" s="462"/>
    </row>
    <row r="51" spans="1:43" s="457" customFormat="1">
      <c r="A51" s="464" t="s">
        <v>92</v>
      </c>
      <c r="B51" s="461">
        <v>2</v>
      </c>
      <c r="C51" s="461">
        <v>4</v>
      </c>
      <c r="D51" s="462">
        <f t="shared" si="0"/>
        <v>6</v>
      </c>
      <c r="E51" s="461">
        <v>3</v>
      </c>
      <c r="F51" s="461">
        <v>6</v>
      </c>
      <c r="G51" s="462">
        <f t="shared" si="1"/>
        <v>9</v>
      </c>
      <c r="H51" s="461">
        <v>2</v>
      </c>
      <c r="I51" s="461">
        <v>2</v>
      </c>
      <c r="J51" s="462">
        <f t="shared" si="2"/>
        <v>4</v>
      </c>
      <c r="K51" s="461">
        <v>1</v>
      </c>
      <c r="L51" s="461">
        <v>5</v>
      </c>
      <c r="M51" s="462">
        <f t="shared" si="3"/>
        <v>6</v>
      </c>
      <c r="N51" s="461">
        <v>1</v>
      </c>
      <c r="O51" s="461">
        <v>3</v>
      </c>
      <c r="P51" s="462">
        <f t="shared" si="4"/>
        <v>4</v>
      </c>
      <c r="Q51" s="461">
        <v>1</v>
      </c>
      <c r="R51" s="461">
        <v>1</v>
      </c>
      <c r="S51" s="462">
        <v>2</v>
      </c>
      <c r="T51" s="461">
        <v>3</v>
      </c>
      <c r="U51" s="461">
        <v>3</v>
      </c>
      <c r="V51" s="462">
        <v>6</v>
      </c>
      <c r="W51" s="461">
        <v>3</v>
      </c>
      <c r="X51" s="461">
        <v>6</v>
      </c>
      <c r="Y51" s="462">
        <v>9</v>
      </c>
      <c r="Z51" s="461">
        <v>3</v>
      </c>
      <c r="AA51" s="461">
        <v>4</v>
      </c>
      <c r="AB51" s="462">
        <v>7</v>
      </c>
      <c r="AC51" s="461">
        <v>4</v>
      </c>
      <c r="AD51" s="461">
        <v>1</v>
      </c>
      <c r="AE51" s="462">
        <v>5</v>
      </c>
      <c r="AF51" s="461">
        <v>1</v>
      </c>
      <c r="AG51" s="461">
        <v>7</v>
      </c>
      <c r="AH51" s="462">
        <v>8</v>
      </c>
      <c r="AI51" s="461">
        <v>3</v>
      </c>
      <c r="AJ51" s="461">
        <v>4</v>
      </c>
      <c r="AK51" s="462">
        <v>7</v>
      </c>
      <c r="AL51" s="461">
        <v>2</v>
      </c>
      <c r="AM51" s="461">
        <v>6</v>
      </c>
      <c r="AN51" s="462">
        <v>8</v>
      </c>
      <c r="AO51" s="461">
        <v>2</v>
      </c>
      <c r="AP51" s="461">
        <v>4</v>
      </c>
      <c r="AQ51" s="462">
        <v>6</v>
      </c>
    </row>
    <row r="52" spans="1:43" s="457" customFormat="1">
      <c r="A52" s="464" t="s">
        <v>93</v>
      </c>
      <c r="B52" s="461">
        <v>6</v>
      </c>
      <c r="C52" s="461">
        <v>5</v>
      </c>
      <c r="D52" s="462">
        <f t="shared" si="0"/>
        <v>11</v>
      </c>
      <c r="E52" s="461">
        <v>7</v>
      </c>
      <c r="F52" s="461">
        <v>6</v>
      </c>
      <c r="G52" s="462">
        <f t="shared" si="1"/>
        <v>13</v>
      </c>
      <c r="H52" s="461">
        <v>11</v>
      </c>
      <c r="I52" s="461">
        <v>12</v>
      </c>
      <c r="J52" s="462">
        <f t="shared" si="2"/>
        <v>23</v>
      </c>
      <c r="K52" s="461">
        <v>6</v>
      </c>
      <c r="L52" s="461">
        <v>5</v>
      </c>
      <c r="M52" s="462">
        <f t="shared" si="3"/>
        <v>11</v>
      </c>
      <c r="N52" s="461">
        <v>6</v>
      </c>
      <c r="O52" s="461">
        <v>4</v>
      </c>
      <c r="P52" s="462">
        <f t="shared" si="4"/>
        <v>10</v>
      </c>
      <c r="Q52" s="461">
        <v>4</v>
      </c>
      <c r="R52" s="461">
        <v>4</v>
      </c>
      <c r="S52" s="462">
        <v>8</v>
      </c>
      <c r="T52" s="461">
        <v>2</v>
      </c>
      <c r="U52" s="461">
        <v>4</v>
      </c>
      <c r="V52" s="462">
        <v>6</v>
      </c>
      <c r="W52" s="461">
        <v>9</v>
      </c>
      <c r="X52" s="461">
        <v>2</v>
      </c>
      <c r="Y52" s="462">
        <v>11</v>
      </c>
      <c r="Z52" s="461">
        <v>5</v>
      </c>
      <c r="AA52" s="461">
        <v>1</v>
      </c>
      <c r="AB52" s="462">
        <v>6</v>
      </c>
      <c r="AC52" s="461">
        <v>5</v>
      </c>
      <c r="AD52" s="461">
        <v>5</v>
      </c>
      <c r="AE52" s="462">
        <v>10</v>
      </c>
      <c r="AF52" s="461">
        <v>5</v>
      </c>
      <c r="AG52" s="461">
        <v>8</v>
      </c>
      <c r="AH52" s="462">
        <v>13</v>
      </c>
      <c r="AI52" s="461">
        <v>3</v>
      </c>
      <c r="AJ52" s="461">
        <v>2</v>
      </c>
      <c r="AK52" s="462">
        <v>5</v>
      </c>
      <c r="AL52" s="461">
        <v>1</v>
      </c>
      <c r="AM52" s="461">
        <v>1</v>
      </c>
      <c r="AN52" s="462">
        <v>2</v>
      </c>
      <c r="AO52" s="461"/>
      <c r="AP52" s="461">
        <v>2</v>
      </c>
      <c r="AQ52" s="462">
        <v>2</v>
      </c>
    </row>
    <row r="53" spans="1:43" s="457" customFormat="1">
      <c r="A53" s="464" t="s">
        <v>108</v>
      </c>
      <c r="B53" s="461">
        <v>1</v>
      </c>
      <c r="C53" s="461"/>
      <c r="D53" s="462">
        <f t="shared" si="0"/>
        <v>1</v>
      </c>
      <c r="E53" s="461"/>
      <c r="F53" s="461"/>
      <c r="G53" s="462">
        <f t="shared" si="1"/>
        <v>0</v>
      </c>
      <c r="H53" s="461"/>
      <c r="I53" s="461"/>
      <c r="J53" s="462">
        <f t="shared" si="2"/>
        <v>0</v>
      </c>
      <c r="K53" s="461">
        <v>1</v>
      </c>
      <c r="L53" s="461"/>
      <c r="M53" s="462">
        <f t="shared" si="3"/>
        <v>1</v>
      </c>
      <c r="N53" s="461"/>
      <c r="O53" s="461"/>
      <c r="P53" s="462">
        <f t="shared" si="4"/>
        <v>0</v>
      </c>
      <c r="Q53" s="461"/>
      <c r="R53" s="461"/>
      <c r="S53" s="462"/>
      <c r="T53" s="461"/>
      <c r="U53" s="461"/>
      <c r="V53" s="462"/>
      <c r="W53" s="461"/>
      <c r="X53" s="461"/>
      <c r="Y53" s="462"/>
      <c r="Z53" s="461"/>
      <c r="AA53" s="461">
        <v>1</v>
      </c>
      <c r="AB53" s="462">
        <v>1</v>
      </c>
      <c r="AC53" s="461"/>
      <c r="AD53" s="461"/>
      <c r="AE53" s="462"/>
      <c r="AF53" s="461">
        <v>1</v>
      </c>
      <c r="AG53" s="461"/>
      <c r="AH53" s="462">
        <v>1</v>
      </c>
      <c r="AI53" s="461"/>
      <c r="AJ53" s="461"/>
      <c r="AK53" s="462"/>
      <c r="AL53" s="461"/>
      <c r="AM53" s="461"/>
      <c r="AN53" s="462"/>
      <c r="AO53" s="461"/>
      <c r="AP53" s="461"/>
      <c r="AQ53" s="462"/>
    </row>
    <row r="54" spans="1:43" s="457" customFormat="1">
      <c r="A54" s="464" t="s">
        <v>94</v>
      </c>
      <c r="B54" s="461">
        <v>3</v>
      </c>
      <c r="C54" s="461">
        <v>3</v>
      </c>
      <c r="D54" s="462">
        <f t="shared" si="0"/>
        <v>6</v>
      </c>
      <c r="E54" s="461">
        <v>5</v>
      </c>
      <c r="F54" s="461">
        <v>3</v>
      </c>
      <c r="G54" s="462">
        <f t="shared" si="1"/>
        <v>8</v>
      </c>
      <c r="H54" s="461">
        <v>3</v>
      </c>
      <c r="I54" s="461">
        <v>4</v>
      </c>
      <c r="J54" s="462">
        <f t="shared" si="2"/>
        <v>7</v>
      </c>
      <c r="K54" s="461">
        <v>4</v>
      </c>
      <c r="L54" s="461">
        <v>4</v>
      </c>
      <c r="M54" s="462">
        <f t="shared" si="3"/>
        <v>8</v>
      </c>
      <c r="N54" s="461">
        <v>4</v>
      </c>
      <c r="O54" s="461">
        <v>2</v>
      </c>
      <c r="P54" s="462">
        <f t="shared" si="4"/>
        <v>6</v>
      </c>
      <c r="Q54" s="461"/>
      <c r="R54" s="461">
        <v>7</v>
      </c>
      <c r="S54" s="462">
        <v>7</v>
      </c>
      <c r="T54" s="461"/>
      <c r="U54" s="461">
        <v>4</v>
      </c>
      <c r="V54" s="462">
        <v>4</v>
      </c>
      <c r="W54" s="461">
        <v>1</v>
      </c>
      <c r="X54" s="461">
        <v>7</v>
      </c>
      <c r="Y54" s="462">
        <v>8</v>
      </c>
      <c r="Z54" s="461">
        <v>1</v>
      </c>
      <c r="AA54" s="461">
        <v>5</v>
      </c>
      <c r="AB54" s="462">
        <v>6</v>
      </c>
      <c r="AC54" s="461">
        <v>1</v>
      </c>
      <c r="AD54" s="461">
        <v>4</v>
      </c>
      <c r="AE54" s="462">
        <v>5</v>
      </c>
      <c r="AF54" s="461"/>
      <c r="AG54" s="461">
        <v>5</v>
      </c>
      <c r="AH54" s="462">
        <v>5</v>
      </c>
      <c r="AI54" s="461"/>
      <c r="AJ54" s="461">
        <v>4</v>
      </c>
      <c r="AK54" s="462">
        <v>4</v>
      </c>
      <c r="AL54" s="461">
        <v>3</v>
      </c>
      <c r="AM54" s="461">
        <v>3</v>
      </c>
      <c r="AN54" s="462">
        <v>6</v>
      </c>
      <c r="AO54" s="461">
        <v>2</v>
      </c>
      <c r="AP54" s="461">
        <v>2</v>
      </c>
      <c r="AQ54" s="462">
        <v>4</v>
      </c>
    </row>
    <row r="55" spans="1:43" s="457" customFormat="1">
      <c r="A55" s="464" t="s">
        <v>95</v>
      </c>
      <c r="B55" s="461">
        <v>12</v>
      </c>
      <c r="C55" s="461">
        <v>16</v>
      </c>
      <c r="D55" s="462">
        <f t="shared" si="0"/>
        <v>28</v>
      </c>
      <c r="E55" s="461">
        <v>6</v>
      </c>
      <c r="F55" s="461">
        <v>13</v>
      </c>
      <c r="G55" s="462">
        <f t="shared" si="1"/>
        <v>19</v>
      </c>
      <c r="H55" s="461">
        <v>9</v>
      </c>
      <c r="I55" s="461">
        <v>12</v>
      </c>
      <c r="J55" s="462">
        <f t="shared" si="2"/>
        <v>21</v>
      </c>
      <c r="K55" s="461">
        <v>11</v>
      </c>
      <c r="L55" s="461">
        <v>8</v>
      </c>
      <c r="M55" s="462">
        <f t="shared" si="3"/>
        <v>19</v>
      </c>
      <c r="N55" s="461">
        <v>8</v>
      </c>
      <c r="O55" s="461">
        <v>18</v>
      </c>
      <c r="P55" s="462">
        <f t="shared" si="4"/>
        <v>26</v>
      </c>
      <c r="Q55" s="461">
        <v>9</v>
      </c>
      <c r="R55" s="461">
        <v>17</v>
      </c>
      <c r="S55" s="462">
        <v>26</v>
      </c>
      <c r="T55" s="461">
        <v>6</v>
      </c>
      <c r="U55" s="461">
        <v>12</v>
      </c>
      <c r="V55" s="462">
        <v>18</v>
      </c>
      <c r="W55" s="461">
        <v>2</v>
      </c>
      <c r="X55" s="461">
        <v>9</v>
      </c>
      <c r="Y55" s="462">
        <v>11</v>
      </c>
      <c r="Z55" s="461">
        <v>7</v>
      </c>
      <c r="AA55" s="461">
        <v>11</v>
      </c>
      <c r="AB55" s="462">
        <v>18</v>
      </c>
      <c r="AC55" s="461">
        <v>6</v>
      </c>
      <c r="AD55" s="461">
        <v>6</v>
      </c>
      <c r="AE55" s="462">
        <v>12</v>
      </c>
      <c r="AF55" s="461">
        <v>4</v>
      </c>
      <c r="AG55" s="461">
        <v>7</v>
      </c>
      <c r="AH55" s="462">
        <v>11</v>
      </c>
      <c r="AI55" s="461">
        <v>5</v>
      </c>
      <c r="AJ55" s="461">
        <v>7</v>
      </c>
      <c r="AK55" s="462">
        <v>12</v>
      </c>
      <c r="AL55" s="461">
        <v>4</v>
      </c>
      <c r="AM55" s="461">
        <v>6</v>
      </c>
      <c r="AN55" s="462">
        <v>10</v>
      </c>
      <c r="AO55" s="461">
        <v>4</v>
      </c>
      <c r="AP55" s="461">
        <v>4</v>
      </c>
      <c r="AQ55" s="462">
        <v>8</v>
      </c>
    </row>
    <row r="56" spans="1:43" s="457" customFormat="1">
      <c r="A56" s="464" t="s">
        <v>96</v>
      </c>
      <c r="B56" s="461"/>
      <c r="C56" s="461"/>
      <c r="D56" s="462">
        <f t="shared" si="0"/>
        <v>0</v>
      </c>
      <c r="E56" s="461"/>
      <c r="F56" s="461"/>
      <c r="G56" s="462">
        <f t="shared" si="1"/>
        <v>0</v>
      </c>
      <c r="H56" s="461"/>
      <c r="I56" s="461"/>
      <c r="J56" s="462">
        <f t="shared" si="2"/>
        <v>0</v>
      </c>
      <c r="K56" s="461">
        <v>1</v>
      </c>
      <c r="L56" s="461"/>
      <c r="M56" s="462">
        <f t="shared" si="3"/>
        <v>1</v>
      </c>
      <c r="N56" s="461"/>
      <c r="O56" s="461">
        <v>1</v>
      </c>
      <c r="P56" s="462">
        <f t="shared" si="4"/>
        <v>1</v>
      </c>
      <c r="Q56" s="461"/>
      <c r="R56" s="461">
        <v>1</v>
      </c>
      <c r="S56" s="462">
        <v>1</v>
      </c>
      <c r="T56" s="461"/>
      <c r="U56" s="461"/>
      <c r="V56" s="462"/>
      <c r="W56" s="461"/>
      <c r="X56" s="461"/>
      <c r="Y56" s="462"/>
      <c r="Z56" s="461"/>
      <c r="AA56" s="461"/>
      <c r="AB56" s="462"/>
      <c r="AC56" s="461"/>
      <c r="AD56" s="461"/>
      <c r="AE56" s="462"/>
      <c r="AF56" s="461"/>
      <c r="AG56" s="461"/>
      <c r="AH56" s="462"/>
      <c r="AI56" s="461"/>
      <c r="AJ56" s="461"/>
      <c r="AK56" s="462"/>
      <c r="AL56" s="461">
        <v>1</v>
      </c>
      <c r="AM56" s="461"/>
      <c r="AN56" s="462">
        <v>1</v>
      </c>
      <c r="AO56" s="461"/>
      <c r="AP56" s="461"/>
      <c r="AQ56" s="462"/>
    </row>
    <row r="57" spans="1:43" s="457" customFormat="1">
      <c r="A57" s="464" t="s">
        <v>109</v>
      </c>
      <c r="B57" s="461"/>
      <c r="C57" s="461"/>
      <c r="D57" s="462">
        <f t="shared" si="0"/>
        <v>0</v>
      </c>
      <c r="E57" s="461">
        <v>4</v>
      </c>
      <c r="F57" s="461">
        <v>1</v>
      </c>
      <c r="G57" s="462">
        <f t="shared" si="1"/>
        <v>5</v>
      </c>
      <c r="H57" s="461">
        <v>1</v>
      </c>
      <c r="I57" s="461">
        <v>1</v>
      </c>
      <c r="J57" s="462">
        <f t="shared" si="2"/>
        <v>2</v>
      </c>
      <c r="K57" s="461">
        <v>1</v>
      </c>
      <c r="L57" s="461">
        <v>1</v>
      </c>
      <c r="M57" s="462">
        <f t="shared" si="3"/>
        <v>2</v>
      </c>
      <c r="N57" s="461">
        <v>3</v>
      </c>
      <c r="O57" s="461">
        <v>6</v>
      </c>
      <c r="P57" s="462">
        <f t="shared" si="4"/>
        <v>9</v>
      </c>
      <c r="Q57" s="461"/>
      <c r="R57" s="461">
        <v>5</v>
      </c>
      <c r="S57" s="462">
        <v>5</v>
      </c>
      <c r="T57" s="461">
        <v>2</v>
      </c>
      <c r="U57" s="461">
        <v>2</v>
      </c>
      <c r="V57" s="462">
        <v>4</v>
      </c>
      <c r="W57" s="461">
        <v>4</v>
      </c>
      <c r="X57" s="461">
        <v>1</v>
      </c>
      <c r="Y57" s="462">
        <v>5</v>
      </c>
      <c r="Z57" s="461">
        <v>2</v>
      </c>
      <c r="AA57" s="461">
        <v>1</v>
      </c>
      <c r="AB57" s="462">
        <v>3</v>
      </c>
      <c r="AC57" s="461">
        <v>3</v>
      </c>
      <c r="AD57" s="461">
        <v>7</v>
      </c>
      <c r="AE57" s="462">
        <v>10</v>
      </c>
      <c r="AF57" s="461"/>
      <c r="AG57" s="461">
        <v>5</v>
      </c>
      <c r="AH57" s="462">
        <v>5</v>
      </c>
      <c r="AI57" s="461">
        <v>5</v>
      </c>
      <c r="AJ57" s="461">
        <v>3</v>
      </c>
      <c r="AK57" s="462">
        <v>8</v>
      </c>
      <c r="AL57" s="461">
        <v>2</v>
      </c>
      <c r="AM57" s="461">
        <v>3</v>
      </c>
      <c r="AN57" s="462">
        <v>5</v>
      </c>
      <c r="AO57" s="461"/>
      <c r="AP57" s="461">
        <v>1</v>
      </c>
      <c r="AQ57" s="462">
        <v>1</v>
      </c>
    </row>
    <row r="58" spans="1:43" s="457" customFormat="1">
      <c r="A58" s="464" t="s">
        <v>113</v>
      </c>
      <c r="B58" s="461"/>
      <c r="C58" s="461"/>
      <c r="D58" s="462">
        <f t="shared" si="0"/>
        <v>0</v>
      </c>
      <c r="E58" s="461"/>
      <c r="F58" s="461"/>
      <c r="G58" s="462">
        <f t="shared" si="1"/>
        <v>0</v>
      </c>
      <c r="H58" s="461"/>
      <c r="I58" s="461"/>
      <c r="J58" s="462">
        <f t="shared" si="2"/>
        <v>0</v>
      </c>
      <c r="K58" s="461"/>
      <c r="L58" s="461"/>
      <c r="M58" s="462">
        <f t="shared" si="3"/>
        <v>0</v>
      </c>
      <c r="N58" s="461"/>
      <c r="O58" s="461"/>
      <c r="P58" s="462">
        <f t="shared" si="4"/>
        <v>0</v>
      </c>
      <c r="Q58" s="461"/>
      <c r="R58" s="461"/>
      <c r="S58" s="462"/>
      <c r="T58" s="461"/>
      <c r="U58" s="461"/>
      <c r="V58" s="462"/>
      <c r="W58" s="461"/>
      <c r="X58" s="461"/>
      <c r="Y58" s="462"/>
      <c r="Z58" s="461">
        <v>1</v>
      </c>
      <c r="AA58" s="461"/>
      <c r="AB58" s="462">
        <v>1</v>
      </c>
      <c r="AC58" s="461"/>
      <c r="AD58" s="461">
        <v>1</v>
      </c>
      <c r="AE58" s="462">
        <v>1</v>
      </c>
      <c r="AF58" s="461"/>
      <c r="AG58" s="461"/>
      <c r="AH58" s="462"/>
      <c r="AI58" s="461"/>
      <c r="AJ58" s="461"/>
      <c r="AK58" s="462"/>
      <c r="AL58" s="461"/>
      <c r="AM58" s="461"/>
      <c r="AN58" s="462"/>
      <c r="AO58" s="461">
        <v>1</v>
      </c>
      <c r="AP58" s="461"/>
      <c r="AQ58" s="462">
        <v>1</v>
      </c>
    </row>
    <row r="59" spans="1:43" s="457" customFormat="1">
      <c r="A59" s="464" t="s">
        <v>97</v>
      </c>
      <c r="B59" s="461">
        <v>153</v>
      </c>
      <c r="C59" s="461">
        <v>216</v>
      </c>
      <c r="D59" s="462">
        <f t="shared" si="0"/>
        <v>369</v>
      </c>
      <c r="E59" s="461">
        <v>135</v>
      </c>
      <c r="F59" s="461">
        <v>204</v>
      </c>
      <c r="G59" s="462">
        <f t="shared" si="1"/>
        <v>339</v>
      </c>
      <c r="H59" s="461">
        <v>168</v>
      </c>
      <c r="I59" s="461">
        <v>243</v>
      </c>
      <c r="J59" s="462">
        <f t="shared" si="2"/>
        <v>411</v>
      </c>
      <c r="K59" s="461">
        <v>166</v>
      </c>
      <c r="L59" s="461">
        <v>196</v>
      </c>
      <c r="M59" s="462">
        <f t="shared" si="3"/>
        <v>362</v>
      </c>
      <c r="N59" s="461">
        <v>150</v>
      </c>
      <c r="O59" s="461">
        <v>239</v>
      </c>
      <c r="P59" s="462">
        <f t="shared" si="4"/>
        <v>389</v>
      </c>
      <c r="Q59" s="461">
        <v>165</v>
      </c>
      <c r="R59" s="461">
        <v>227</v>
      </c>
      <c r="S59" s="462">
        <v>392</v>
      </c>
      <c r="T59" s="461">
        <v>153</v>
      </c>
      <c r="U59" s="461">
        <v>262</v>
      </c>
      <c r="V59" s="462">
        <v>415</v>
      </c>
      <c r="W59" s="461">
        <v>154</v>
      </c>
      <c r="X59" s="461">
        <v>208</v>
      </c>
      <c r="Y59" s="462">
        <v>362</v>
      </c>
      <c r="Z59" s="461">
        <v>149</v>
      </c>
      <c r="AA59" s="461">
        <v>239</v>
      </c>
      <c r="AB59" s="462">
        <v>388</v>
      </c>
      <c r="AC59" s="461">
        <v>133</v>
      </c>
      <c r="AD59" s="461">
        <v>207</v>
      </c>
      <c r="AE59" s="462">
        <v>340</v>
      </c>
      <c r="AF59" s="461">
        <v>138</v>
      </c>
      <c r="AG59" s="461">
        <v>245</v>
      </c>
      <c r="AH59" s="462">
        <v>383</v>
      </c>
      <c r="AI59" s="461">
        <v>115</v>
      </c>
      <c r="AJ59" s="461">
        <v>234</v>
      </c>
      <c r="AK59" s="462">
        <v>349</v>
      </c>
      <c r="AL59" s="461">
        <v>136</v>
      </c>
      <c r="AM59" s="461">
        <v>236</v>
      </c>
      <c r="AN59" s="462">
        <v>372</v>
      </c>
      <c r="AO59" s="461">
        <v>119</v>
      </c>
      <c r="AP59" s="461">
        <v>176</v>
      </c>
      <c r="AQ59" s="462">
        <v>295</v>
      </c>
    </row>
    <row r="60" spans="1:43" s="457" customFormat="1">
      <c r="A60" s="464" t="s">
        <v>98</v>
      </c>
      <c r="B60" s="461">
        <v>2</v>
      </c>
      <c r="C60" s="461">
        <v>1</v>
      </c>
      <c r="D60" s="462">
        <f t="shared" si="0"/>
        <v>3</v>
      </c>
      <c r="E60" s="461">
        <v>2</v>
      </c>
      <c r="F60" s="461"/>
      <c r="G60" s="462">
        <f t="shared" si="1"/>
        <v>2</v>
      </c>
      <c r="H60" s="461"/>
      <c r="I60" s="461">
        <v>2</v>
      </c>
      <c r="J60" s="462">
        <f t="shared" si="2"/>
        <v>2</v>
      </c>
      <c r="K60" s="461">
        <v>3</v>
      </c>
      <c r="L60" s="461">
        <v>1</v>
      </c>
      <c r="M60" s="462">
        <f t="shared" si="3"/>
        <v>4</v>
      </c>
      <c r="N60" s="461"/>
      <c r="O60" s="461">
        <v>1</v>
      </c>
      <c r="P60" s="462">
        <f t="shared" si="4"/>
        <v>1</v>
      </c>
      <c r="Q60" s="461">
        <v>1</v>
      </c>
      <c r="R60" s="461"/>
      <c r="S60" s="462">
        <v>1</v>
      </c>
      <c r="T60" s="461">
        <v>1</v>
      </c>
      <c r="U60" s="461">
        <v>1</v>
      </c>
      <c r="V60" s="462">
        <v>2</v>
      </c>
      <c r="W60" s="461">
        <v>1</v>
      </c>
      <c r="X60" s="461">
        <v>1</v>
      </c>
      <c r="Y60" s="462">
        <v>2</v>
      </c>
      <c r="Z60" s="461">
        <v>1</v>
      </c>
      <c r="AA60" s="461">
        <v>2</v>
      </c>
      <c r="AB60" s="462">
        <v>3</v>
      </c>
      <c r="AC60" s="461">
        <v>3</v>
      </c>
      <c r="AD60" s="461">
        <v>1</v>
      </c>
      <c r="AE60" s="462">
        <v>4</v>
      </c>
      <c r="AF60" s="461">
        <v>2</v>
      </c>
      <c r="AG60" s="461">
        <v>1</v>
      </c>
      <c r="AH60" s="462">
        <v>3</v>
      </c>
      <c r="AI60" s="461">
        <v>1</v>
      </c>
      <c r="AJ60" s="461"/>
      <c r="AK60" s="462">
        <v>1</v>
      </c>
      <c r="AL60" s="461"/>
      <c r="AM60" s="461">
        <v>2</v>
      </c>
      <c r="AN60" s="462">
        <v>2</v>
      </c>
      <c r="AO60" s="461"/>
      <c r="AP60" s="461">
        <v>1</v>
      </c>
      <c r="AQ60" s="462">
        <v>1</v>
      </c>
    </row>
    <row r="61" spans="1:43" s="457" customFormat="1">
      <c r="A61" s="464" t="s">
        <v>99</v>
      </c>
      <c r="B61" s="461">
        <v>1178</v>
      </c>
      <c r="C61" s="461">
        <v>1007</v>
      </c>
      <c r="D61" s="462">
        <f t="shared" si="0"/>
        <v>2185</v>
      </c>
      <c r="E61" s="461">
        <v>1271</v>
      </c>
      <c r="F61" s="461">
        <v>1047</v>
      </c>
      <c r="G61" s="462">
        <f t="shared" si="1"/>
        <v>2318</v>
      </c>
      <c r="H61" s="461">
        <v>1218</v>
      </c>
      <c r="I61" s="461">
        <v>1036</v>
      </c>
      <c r="J61" s="462">
        <f t="shared" si="2"/>
        <v>2254</v>
      </c>
      <c r="K61" s="461">
        <v>1068</v>
      </c>
      <c r="L61" s="461">
        <v>1068</v>
      </c>
      <c r="M61" s="462">
        <f t="shared" si="3"/>
        <v>2136</v>
      </c>
      <c r="N61" s="461">
        <v>1115</v>
      </c>
      <c r="O61" s="461">
        <v>1030</v>
      </c>
      <c r="P61" s="462">
        <f t="shared" si="4"/>
        <v>2145</v>
      </c>
      <c r="Q61" s="461">
        <v>1175</v>
      </c>
      <c r="R61" s="461">
        <v>1019</v>
      </c>
      <c r="S61" s="462">
        <v>2194</v>
      </c>
      <c r="T61" s="461">
        <v>1079</v>
      </c>
      <c r="U61" s="461">
        <v>1061</v>
      </c>
      <c r="V61" s="462">
        <v>2140</v>
      </c>
      <c r="W61" s="461">
        <v>1139</v>
      </c>
      <c r="X61" s="461">
        <v>1116</v>
      </c>
      <c r="Y61" s="462">
        <v>2255</v>
      </c>
      <c r="Z61" s="461">
        <v>1144</v>
      </c>
      <c r="AA61" s="461">
        <v>1123</v>
      </c>
      <c r="AB61" s="462">
        <v>2267</v>
      </c>
      <c r="AC61" s="461">
        <v>1100</v>
      </c>
      <c r="AD61" s="461">
        <v>1101</v>
      </c>
      <c r="AE61" s="462">
        <v>2201</v>
      </c>
      <c r="AF61" s="461">
        <v>1216</v>
      </c>
      <c r="AG61" s="461">
        <v>1149</v>
      </c>
      <c r="AH61" s="462">
        <v>2365</v>
      </c>
      <c r="AI61" s="461">
        <v>1168</v>
      </c>
      <c r="AJ61" s="461">
        <v>1092</v>
      </c>
      <c r="AK61" s="462">
        <v>2260</v>
      </c>
      <c r="AL61" s="461">
        <v>1134</v>
      </c>
      <c r="AM61" s="461">
        <v>1211</v>
      </c>
      <c r="AN61" s="462">
        <v>2345</v>
      </c>
      <c r="AO61" s="461">
        <v>1118</v>
      </c>
      <c r="AP61" s="461">
        <v>1137</v>
      </c>
      <c r="AQ61" s="462">
        <v>2255</v>
      </c>
    </row>
    <row r="62" spans="1:43" s="457" customFormat="1">
      <c r="A62" s="464" t="s">
        <v>100</v>
      </c>
      <c r="B62" s="461">
        <v>5</v>
      </c>
      <c r="C62" s="461">
        <v>4</v>
      </c>
      <c r="D62" s="462">
        <f t="shared" si="0"/>
        <v>9</v>
      </c>
      <c r="E62" s="461">
        <v>1</v>
      </c>
      <c r="F62" s="461">
        <v>2</v>
      </c>
      <c r="G62" s="462">
        <f t="shared" si="1"/>
        <v>3</v>
      </c>
      <c r="H62" s="461">
        <v>5</v>
      </c>
      <c r="I62" s="461">
        <v>2</v>
      </c>
      <c r="J62" s="462">
        <f t="shared" si="2"/>
        <v>7</v>
      </c>
      <c r="K62" s="461">
        <v>2</v>
      </c>
      <c r="L62" s="461">
        <v>1</v>
      </c>
      <c r="M62" s="462">
        <f t="shared" si="3"/>
        <v>3</v>
      </c>
      <c r="N62" s="461">
        <v>1</v>
      </c>
      <c r="O62" s="461">
        <v>1</v>
      </c>
      <c r="P62" s="462">
        <f t="shared" si="4"/>
        <v>2</v>
      </c>
      <c r="Q62" s="461">
        <v>2</v>
      </c>
      <c r="R62" s="461">
        <v>2</v>
      </c>
      <c r="S62" s="462">
        <v>4</v>
      </c>
      <c r="T62" s="461">
        <v>1</v>
      </c>
      <c r="U62" s="461">
        <v>4</v>
      </c>
      <c r="V62" s="462">
        <v>5</v>
      </c>
      <c r="W62" s="461">
        <v>1</v>
      </c>
      <c r="X62" s="461">
        <v>6</v>
      </c>
      <c r="Y62" s="462">
        <v>7</v>
      </c>
      <c r="Z62" s="461">
        <v>1</v>
      </c>
      <c r="AA62" s="461"/>
      <c r="AB62" s="462">
        <v>1</v>
      </c>
      <c r="AC62" s="461">
        <v>2</v>
      </c>
      <c r="AD62" s="461">
        <v>3</v>
      </c>
      <c r="AE62" s="462">
        <v>5</v>
      </c>
      <c r="AF62" s="461">
        <v>3</v>
      </c>
      <c r="AG62" s="461"/>
      <c r="AH62" s="462">
        <v>3</v>
      </c>
      <c r="AI62" s="461">
        <v>3</v>
      </c>
      <c r="AJ62" s="461">
        <v>3</v>
      </c>
      <c r="AK62" s="462">
        <v>6</v>
      </c>
      <c r="AL62" s="461">
        <v>2</v>
      </c>
      <c r="AM62" s="461"/>
      <c r="AN62" s="462">
        <v>2</v>
      </c>
      <c r="AO62" s="461">
        <v>1</v>
      </c>
      <c r="AP62" s="461">
        <v>1</v>
      </c>
      <c r="AQ62" s="462">
        <v>2</v>
      </c>
    </row>
    <row r="63" spans="1:43" s="457" customFormat="1">
      <c r="A63" s="464" t="s">
        <v>101</v>
      </c>
      <c r="B63" s="461"/>
      <c r="C63" s="461">
        <v>1</v>
      </c>
      <c r="D63" s="462">
        <f t="shared" si="0"/>
        <v>1</v>
      </c>
      <c r="E63" s="461"/>
      <c r="F63" s="461"/>
      <c r="G63" s="462">
        <f t="shared" si="1"/>
        <v>0</v>
      </c>
      <c r="H63" s="461"/>
      <c r="I63" s="461"/>
      <c r="J63" s="462">
        <f t="shared" si="2"/>
        <v>0</v>
      </c>
      <c r="K63" s="461"/>
      <c r="L63" s="461"/>
      <c r="M63" s="462">
        <f t="shared" si="3"/>
        <v>0</v>
      </c>
      <c r="N63" s="461"/>
      <c r="O63" s="461"/>
      <c r="P63" s="462">
        <f t="shared" si="4"/>
        <v>0</v>
      </c>
      <c r="Q63" s="461">
        <v>1</v>
      </c>
      <c r="R63" s="461"/>
      <c r="S63" s="462">
        <v>1</v>
      </c>
      <c r="T63" s="461"/>
      <c r="U63" s="461"/>
      <c r="V63" s="462"/>
      <c r="W63" s="461"/>
      <c r="X63" s="461"/>
      <c r="Y63" s="462"/>
      <c r="Z63" s="461"/>
      <c r="AA63" s="461"/>
      <c r="AB63" s="462"/>
      <c r="AC63" s="461"/>
      <c r="AD63" s="461">
        <v>1</v>
      </c>
      <c r="AE63" s="462">
        <v>1</v>
      </c>
      <c r="AF63" s="461"/>
      <c r="AG63" s="461"/>
      <c r="AH63" s="462"/>
      <c r="AI63" s="461"/>
      <c r="AJ63" s="461"/>
      <c r="AK63" s="462"/>
      <c r="AL63" s="461"/>
      <c r="AM63" s="461">
        <v>1</v>
      </c>
      <c r="AN63" s="462">
        <v>1</v>
      </c>
      <c r="AO63" s="461"/>
      <c r="AP63" s="461"/>
      <c r="AQ63" s="462"/>
    </row>
    <row r="64" spans="1:43" s="457" customFormat="1">
      <c r="A64" s="624" t="s">
        <v>732</v>
      </c>
      <c r="B64" s="612">
        <v>3</v>
      </c>
      <c r="C64" s="612">
        <v>4</v>
      </c>
      <c r="D64" s="462">
        <f t="shared" si="0"/>
        <v>7</v>
      </c>
      <c r="E64" s="612">
        <v>2</v>
      </c>
      <c r="F64" s="612">
        <v>2</v>
      </c>
      <c r="G64" s="462">
        <f t="shared" si="1"/>
        <v>4</v>
      </c>
      <c r="H64" s="612">
        <v>1</v>
      </c>
      <c r="I64" s="612">
        <v>3</v>
      </c>
      <c r="J64" s="462">
        <f t="shared" si="2"/>
        <v>4</v>
      </c>
      <c r="K64" s="612">
        <v>1</v>
      </c>
      <c r="L64" s="612">
        <v>5</v>
      </c>
      <c r="M64" s="462">
        <f t="shared" si="3"/>
        <v>6</v>
      </c>
      <c r="N64" s="610"/>
      <c r="O64" s="610"/>
      <c r="P64" s="611"/>
      <c r="Q64" s="610"/>
      <c r="R64" s="610"/>
      <c r="S64" s="611"/>
      <c r="T64" s="610"/>
      <c r="U64" s="610"/>
      <c r="V64" s="611"/>
      <c r="W64" s="610"/>
      <c r="X64" s="610"/>
      <c r="Y64" s="611"/>
      <c r="Z64" s="610"/>
      <c r="AA64" s="610"/>
      <c r="AB64" s="611"/>
      <c r="AC64" s="610"/>
      <c r="AD64" s="610"/>
      <c r="AE64" s="611"/>
      <c r="AF64" s="610"/>
      <c r="AG64" s="610"/>
      <c r="AH64" s="611"/>
      <c r="AI64" s="610"/>
      <c r="AJ64" s="610"/>
      <c r="AK64" s="611"/>
      <c r="AL64" s="610"/>
      <c r="AM64" s="610"/>
      <c r="AN64" s="611"/>
      <c r="AO64" s="610"/>
      <c r="AP64" s="610"/>
      <c r="AQ64" s="611"/>
    </row>
    <row r="65" spans="1:70" s="457" customFormat="1" ht="13.5" thickBot="1">
      <c r="A65" s="465" t="s">
        <v>282</v>
      </c>
      <c r="B65" s="640">
        <f t="shared" ref="B65:G65" si="5">SUM(B10:B64)</f>
        <v>2399</v>
      </c>
      <c r="C65" s="640">
        <f t="shared" si="5"/>
        <v>2257</v>
      </c>
      <c r="D65" s="640">
        <f t="shared" si="5"/>
        <v>4656</v>
      </c>
      <c r="E65" s="640">
        <f t="shared" si="5"/>
        <v>2536</v>
      </c>
      <c r="F65" s="640">
        <f t="shared" si="5"/>
        <v>2419</v>
      </c>
      <c r="G65" s="640">
        <f t="shared" si="5"/>
        <v>4955</v>
      </c>
      <c r="H65" s="466">
        <f t="shared" ref="H65:M65" si="6">SUM(H10:H64)</f>
        <v>2416</v>
      </c>
      <c r="I65" s="466">
        <f t="shared" si="6"/>
        <v>2445</v>
      </c>
      <c r="J65" s="466">
        <f t="shared" si="6"/>
        <v>4861</v>
      </c>
      <c r="K65" s="466">
        <f t="shared" si="6"/>
        <v>2224</v>
      </c>
      <c r="L65" s="466">
        <f t="shared" si="6"/>
        <v>2353</v>
      </c>
      <c r="M65" s="466">
        <f t="shared" si="6"/>
        <v>4577</v>
      </c>
      <c r="N65" s="466">
        <f>SUM(N10:N63)</f>
        <v>2184</v>
      </c>
      <c r="O65" s="466">
        <f>SUM(O10:O63)</f>
        <v>2459</v>
      </c>
      <c r="P65" s="466">
        <f>SUM(P10:P63)</f>
        <v>4643</v>
      </c>
      <c r="Q65" s="466">
        <v>2294</v>
      </c>
      <c r="R65" s="466">
        <v>2461</v>
      </c>
      <c r="S65" s="466">
        <v>4755</v>
      </c>
      <c r="T65" s="466">
        <v>2381</v>
      </c>
      <c r="U65" s="466">
        <v>2618</v>
      </c>
      <c r="V65" s="466">
        <v>4999</v>
      </c>
      <c r="W65" s="466">
        <v>2267</v>
      </c>
      <c r="X65" s="466">
        <v>2670</v>
      </c>
      <c r="Y65" s="466">
        <v>4937</v>
      </c>
      <c r="Z65" s="466">
        <v>2280</v>
      </c>
      <c r="AA65" s="466">
        <v>2689</v>
      </c>
      <c r="AB65" s="466">
        <v>4969</v>
      </c>
      <c r="AC65" s="466">
        <v>2092</v>
      </c>
      <c r="AD65" s="466">
        <v>2452</v>
      </c>
      <c r="AE65" s="466">
        <v>4544</v>
      </c>
      <c r="AF65" s="466">
        <v>2307</v>
      </c>
      <c r="AG65" s="466">
        <v>2757</v>
      </c>
      <c r="AH65" s="466">
        <v>5064</v>
      </c>
      <c r="AI65" s="466">
        <v>2173</v>
      </c>
      <c r="AJ65" s="466">
        <v>2519</v>
      </c>
      <c r="AK65" s="466">
        <v>4692</v>
      </c>
      <c r="AL65" s="466">
        <v>2154</v>
      </c>
      <c r="AM65" s="466">
        <v>2622</v>
      </c>
      <c r="AN65" s="466">
        <v>4776</v>
      </c>
      <c r="AO65" s="466">
        <v>2138</v>
      </c>
      <c r="AP65" s="466">
        <v>2405</v>
      </c>
      <c r="AQ65" s="466">
        <v>4543</v>
      </c>
    </row>
    <row r="67" spans="1:70" s="138" customFormat="1">
      <c r="A67" s="138" t="s">
        <v>302</v>
      </c>
      <c r="AI67" s="137"/>
      <c r="AJ67" s="137"/>
      <c r="AK67" s="137"/>
      <c r="AL67" s="137"/>
      <c r="AM67" s="137"/>
      <c r="AN67" s="137"/>
      <c r="AO67" s="137"/>
      <c r="AP67" s="137"/>
      <c r="AQ67" s="137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</row>
  </sheetData>
  <mergeCells count="15">
    <mergeCell ref="AO8:AQ8"/>
    <mergeCell ref="AL8:AN8"/>
    <mergeCell ref="AI8:AK8"/>
    <mergeCell ref="AF8:AH8"/>
    <mergeCell ref="AC8:AE8"/>
    <mergeCell ref="Z8:AB8"/>
    <mergeCell ref="W8:Y8"/>
    <mergeCell ref="T8:V8"/>
    <mergeCell ref="Q8:S8"/>
    <mergeCell ref="A8:A9"/>
    <mergeCell ref="N8:P8"/>
    <mergeCell ref="K8:M8"/>
    <mergeCell ref="H8:J8"/>
    <mergeCell ref="E8:G8"/>
    <mergeCell ref="B8:D8"/>
  </mergeCells>
  <phoneticPr fontId="2" type="noConversion"/>
  <hyperlinks>
    <hyperlink ref="A67" location="Definitions!A1" display="Click here to see notes, definitions, and source" xr:uid="{00000000-0004-0000-0D00-000000000000}"/>
    <hyperlink ref="AO1" location="'Table of Contents'!A1" display="Contents" xr:uid="{00000000-0004-0000-0D00-000001000000}"/>
  </hyperlinks>
  <printOptions horizontalCentered="1"/>
  <pageMargins left="0.4" right="0.4" top="0.57999999999999996" bottom="0.57999999999999996" header="0.5" footer="0.5"/>
  <pageSetup scale="95" fitToWidth="4" fitToHeight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Y170"/>
  <sheetViews>
    <sheetView showGridLines="0" zoomScaleNormal="100" workbookViewId="0">
      <selection activeCell="C9" sqref="C9"/>
    </sheetView>
  </sheetViews>
  <sheetFormatPr defaultRowHeight="12.75"/>
  <cols>
    <col min="1" max="1" width="20.7109375" style="122" customWidth="1"/>
    <col min="2" max="15" width="6.28515625" style="109" customWidth="1"/>
    <col min="16" max="16384" width="9.140625" style="108"/>
  </cols>
  <sheetData>
    <row r="1" spans="1:15" ht="15.75">
      <c r="A1" s="91" t="s">
        <v>385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N1" s="107" t="s">
        <v>390</v>
      </c>
    </row>
    <row r="2" spans="1:15" ht="15.75">
      <c r="A2" s="117" t="s">
        <v>484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5">
      <c r="A3" s="98" t="s">
        <v>143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5">
      <c r="A4" s="122" t="s">
        <v>485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5">
      <c r="A5" s="122" t="s">
        <v>465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5">
      <c r="A6" s="98" t="s">
        <v>750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5" ht="13.5" thickBo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5" s="457" customFormat="1" ht="25.5">
      <c r="A8" s="589" t="s">
        <v>305</v>
      </c>
      <c r="B8" s="417" t="s">
        <v>737</v>
      </c>
      <c r="C8" s="417" t="s">
        <v>709</v>
      </c>
      <c r="D8" s="417" t="s">
        <v>666</v>
      </c>
      <c r="E8" s="417" t="s">
        <v>624</v>
      </c>
      <c r="F8" s="417" t="s">
        <v>588</v>
      </c>
      <c r="G8" s="417" t="s">
        <v>562</v>
      </c>
      <c r="H8" s="417" t="s">
        <v>528</v>
      </c>
      <c r="I8" s="417" t="s">
        <v>519</v>
      </c>
      <c r="J8" s="417" t="s">
        <v>466</v>
      </c>
      <c r="K8" s="417" t="s">
        <v>451</v>
      </c>
      <c r="L8" s="417" t="s">
        <v>392</v>
      </c>
      <c r="M8" s="417" t="s">
        <v>374</v>
      </c>
      <c r="N8" s="417" t="s">
        <v>147</v>
      </c>
      <c r="O8" s="418" t="s">
        <v>16</v>
      </c>
    </row>
    <row r="9" spans="1:15" s="457" customFormat="1">
      <c r="A9" s="590" t="s">
        <v>99</v>
      </c>
      <c r="B9" s="467">
        <v>2185</v>
      </c>
      <c r="C9" s="467">
        <v>2335</v>
      </c>
      <c r="D9" s="467">
        <v>2293</v>
      </c>
      <c r="E9" s="467">
        <v>2165</v>
      </c>
      <c r="F9" s="467">
        <v>2145</v>
      </c>
      <c r="G9" s="467">
        <v>2194</v>
      </c>
      <c r="H9" s="467">
        <v>2140</v>
      </c>
      <c r="I9" s="467">
        <v>2255</v>
      </c>
      <c r="J9" s="467">
        <v>2267</v>
      </c>
      <c r="K9" s="467">
        <v>2201</v>
      </c>
      <c r="L9" s="467">
        <v>2365</v>
      </c>
      <c r="M9" s="467">
        <v>2260</v>
      </c>
      <c r="N9" s="467">
        <v>2345</v>
      </c>
      <c r="O9" s="468">
        <v>2255</v>
      </c>
    </row>
    <row r="10" spans="1:15" s="457" customFormat="1">
      <c r="A10" s="590" t="s">
        <v>90</v>
      </c>
      <c r="B10" s="408">
        <v>731</v>
      </c>
      <c r="C10" s="408">
        <v>768</v>
      </c>
      <c r="D10" s="408">
        <v>718</v>
      </c>
      <c r="E10" s="408">
        <v>656</v>
      </c>
      <c r="F10" s="408">
        <v>667</v>
      </c>
      <c r="G10" s="408">
        <v>648</v>
      </c>
      <c r="H10" s="408">
        <v>738</v>
      </c>
      <c r="I10" s="408">
        <v>679</v>
      </c>
      <c r="J10" s="408">
        <v>749</v>
      </c>
      <c r="K10" s="408">
        <v>707</v>
      </c>
      <c r="L10" s="408">
        <v>846</v>
      </c>
      <c r="M10" s="408">
        <v>737</v>
      </c>
      <c r="N10" s="408">
        <v>737</v>
      </c>
      <c r="O10" s="469">
        <v>756</v>
      </c>
    </row>
    <row r="11" spans="1:15" s="457" customFormat="1">
      <c r="A11" s="590" t="s">
        <v>97</v>
      </c>
      <c r="B11" s="408">
        <v>369</v>
      </c>
      <c r="C11" s="408">
        <v>341</v>
      </c>
      <c r="D11" s="408">
        <v>414</v>
      </c>
      <c r="E11" s="408">
        <v>363</v>
      </c>
      <c r="F11" s="408">
        <v>389</v>
      </c>
      <c r="G11" s="408">
        <v>392</v>
      </c>
      <c r="H11" s="408">
        <v>415</v>
      </c>
      <c r="I11" s="408">
        <v>362</v>
      </c>
      <c r="J11" s="408">
        <v>388</v>
      </c>
      <c r="K11" s="408">
        <v>340</v>
      </c>
      <c r="L11" s="408">
        <v>383</v>
      </c>
      <c r="M11" s="408">
        <v>349</v>
      </c>
      <c r="N11" s="408">
        <v>372</v>
      </c>
      <c r="O11" s="469">
        <v>295</v>
      </c>
    </row>
    <row r="12" spans="1:15" s="457" customFormat="1">
      <c r="A12" s="617" t="s">
        <v>74</v>
      </c>
      <c r="B12" s="408">
        <v>347</v>
      </c>
      <c r="C12" s="408">
        <v>425</v>
      </c>
      <c r="D12" s="408">
        <v>408</v>
      </c>
      <c r="E12" s="408">
        <v>387</v>
      </c>
      <c r="F12" s="408">
        <v>445</v>
      </c>
      <c r="G12" s="408">
        <v>465</v>
      </c>
      <c r="H12" s="408">
        <v>481</v>
      </c>
      <c r="I12" s="408">
        <v>491</v>
      </c>
      <c r="J12" s="408">
        <v>442</v>
      </c>
      <c r="K12" s="408">
        <v>332</v>
      </c>
      <c r="L12" s="408">
        <v>419</v>
      </c>
      <c r="M12" s="408">
        <v>396</v>
      </c>
      <c r="N12" s="408">
        <v>459</v>
      </c>
      <c r="O12" s="469">
        <v>406</v>
      </c>
    </row>
    <row r="13" spans="1:15" s="457" customFormat="1">
      <c r="A13" s="590" t="s">
        <v>83</v>
      </c>
      <c r="B13" s="408">
        <v>253</v>
      </c>
      <c r="C13" s="408">
        <v>258</v>
      </c>
      <c r="D13" s="408">
        <v>254</v>
      </c>
      <c r="E13" s="408">
        <v>225</v>
      </c>
      <c r="F13" s="408">
        <v>239</v>
      </c>
      <c r="G13" s="408">
        <v>324</v>
      </c>
      <c r="H13" s="408">
        <v>383</v>
      </c>
      <c r="I13" s="408">
        <v>365</v>
      </c>
      <c r="J13" s="408">
        <v>386</v>
      </c>
      <c r="K13" s="408">
        <v>303</v>
      </c>
      <c r="L13" s="408">
        <v>369</v>
      </c>
      <c r="M13" s="408">
        <v>378</v>
      </c>
      <c r="N13" s="408">
        <v>371</v>
      </c>
      <c r="O13" s="469">
        <v>330</v>
      </c>
    </row>
    <row r="14" spans="1:15" s="457" customFormat="1">
      <c r="A14" s="590" t="s">
        <v>88</v>
      </c>
      <c r="B14" s="408">
        <v>249</v>
      </c>
      <c r="C14" s="408">
        <v>264</v>
      </c>
      <c r="D14" s="408">
        <v>221</v>
      </c>
      <c r="E14" s="408">
        <v>223</v>
      </c>
      <c r="F14" s="408">
        <v>220</v>
      </c>
      <c r="G14" s="408">
        <v>211</v>
      </c>
      <c r="H14" s="408">
        <v>224</v>
      </c>
      <c r="I14" s="408">
        <v>212</v>
      </c>
      <c r="J14" s="408">
        <v>150</v>
      </c>
      <c r="K14" s="408">
        <v>155</v>
      </c>
      <c r="L14" s="408">
        <v>168</v>
      </c>
      <c r="M14" s="408">
        <v>142</v>
      </c>
      <c r="N14" s="408">
        <v>99</v>
      </c>
      <c r="O14" s="469">
        <v>96</v>
      </c>
    </row>
    <row r="15" spans="1:15" s="457" customFormat="1">
      <c r="A15" s="590" t="s">
        <v>85</v>
      </c>
      <c r="B15" s="408">
        <v>135</v>
      </c>
      <c r="C15" s="408">
        <v>173</v>
      </c>
      <c r="D15" s="408">
        <v>164</v>
      </c>
      <c r="E15" s="408">
        <v>175</v>
      </c>
      <c r="F15" s="408">
        <v>168</v>
      </c>
      <c r="G15" s="408">
        <v>183</v>
      </c>
      <c r="H15" s="408">
        <v>236</v>
      </c>
      <c r="I15" s="408">
        <v>222</v>
      </c>
      <c r="J15" s="408">
        <v>245</v>
      </c>
      <c r="K15" s="408">
        <v>173</v>
      </c>
      <c r="L15" s="408">
        <v>177</v>
      </c>
      <c r="M15" s="408">
        <v>146</v>
      </c>
      <c r="N15" s="408">
        <v>136</v>
      </c>
      <c r="O15" s="469">
        <v>169</v>
      </c>
    </row>
    <row r="16" spans="1:15" s="457" customFormat="1">
      <c r="A16" s="590" t="s">
        <v>62</v>
      </c>
      <c r="B16" s="408">
        <v>39</v>
      </c>
      <c r="C16" s="408">
        <v>65</v>
      </c>
      <c r="D16" s="408">
        <v>84</v>
      </c>
      <c r="E16" s="408">
        <v>58</v>
      </c>
      <c r="F16" s="408">
        <v>40</v>
      </c>
      <c r="G16" s="408">
        <v>47</v>
      </c>
      <c r="H16" s="408">
        <v>50</v>
      </c>
      <c r="I16" s="408">
        <v>55</v>
      </c>
      <c r="J16" s="408">
        <v>44</v>
      </c>
      <c r="K16" s="408">
        <v>54</v>
      </c>
      <c r="L16" s="408">
        <v>60</v>
      </c>
      <c r="M16" s="408">
        <v>53</v>
      </c>
      <c r="N16" s="408">
        <v>64</v>
      </c>
      <c r="O16" s="469">
        <v>61</v>
      </c>
    </row>
    <row r="17" spans="1:15" s="457" customFormat="1">
      <c r="A17" s="590" t="s">
        <v>86</v>
      </c>
      <c r="B17" s="408">
        <v>39</v>
      </c>
      <c r="C17" s="408">
        <v>41</v>
      </c>
      <c r="D17" s="408">
        <v>39</v>
      </c>
      <c r="E17" s="408">
        <v>37</v>
      </c>
      <c r="F17" s="408">
        <v>35</v>
      </c>
      <c r="G17" s="408">
        <v>23</v>
      </c>
      <c r="H17" s="408">
        <v>25</v>
      </c>
      <c r="I17" s="408">
        <v>17</v>
      </c>
      <c r="J17" s="408">
        <v>15</v>
      </c>
      <c r="K17" s="408">
        <v>17</v>
      </c>
      <c r="L17" s="408">
        <v>20</v>
      </c>
      <c r="M17" s="408">
        <v>11</v>
      </c>
      <c r="N17" s="408">
        <v>9</v>
      </c>
      <c r="O17" s="469">
        <v>9</v>
      </c>
    </row>
    <row r="18" spans="1:15" s="457" customFormat="1">
      <c r="A18" s="590" t="s">
        <v>61</v>
      </c>
      <c r="B18" s="408">
        <v>36</v>
      </c>
      <c r="C18" s="408">
        <v>50</v>
      </c>
      <c r="D18" s="408">
        <v>45</v>
      </c>
      <c r="E18" s="408">
        <v>41</v>
      </c>
      <c r="F18" s="408">
        <v>40</v>
      </c>
      <c r="G18" s="408">
        <v>41</v>
      </c>
      <c r="H18" s="408">
        <v>65</v>
      </c>
      <c r="I18" s="408">
        <v>47</v>
      </c>
      <c r="J18" s="408">
        <v>58</v>
      </c>
      <c r="K18" s="408">
        <v>45</v>
      </c>
      <c r="L18" s="408">
        <v>36</v>
      </c>
      <c r="M18" s="408">
        <v>37</v>
      </c>
      <c r="N18" s="408">
        <v>23</v>
      </c>
      <c r="O18" s="469">
        <v>20</v>
      </c>
    </row>
    <row r="19" spans="1:15" s="457" customFormat="1">
      <c r="A19" s="590" t="s">
        <v>67</v>
      </c>
      <c r="B19" s="408">
        <v>33</v>
      </c>
      <c r="C19" s="408">
        <v>28</v>
      </c>
      <c r="D19" s="408">
        <v>20</v>
      </c>
      <c r="E19" s="408">
        <v>20</v>
      </c>
      <c r="F19" s="408">
        <v>23</v>
      </c>
      <c r="G19" s="408">
        <v>20</v>
      </c>
      <c r="H19" s="408">
        <v>15</v>
      </c>
      <c r="I19" s="408">
        <v>21</v>
      </c>
      <c r="J19" s="408">
        <v>22</v>
      </c>
      <c r="K19" s="408">
        <v>15</v>
      </c>
      <c r="L19" s="408">
        <v>22</v>
      </c>
      <c r="M19" s="408">
        <v>22</v>
      </c>
      <c r="N19" s="408">
        <v>10</v>
      </c>
      <c r="O19" s="469">
        <v>10</v>
      </c>
    </row>
    <row r="20" spans="1:15" s="457" customFormat="1">
      <c r="A20" s="590" t="s">
        <v>95</v>
      </c>
      <c r="B20" s="408">
        <v>28</v>
      </c>
      <c r="C20" s="408">
        <v>28</v>
      </c>
      <c r="D20" s="408">
        <v>28</v>
      </c>
      <c r="E20" s="408">
        <v>25</v>
      </c>
      <c r="F20" s="408">
        <v>26</v>
      </c>
      <c r="G20" s="408">
        <v>26</v>
      </c>
      <c r="H20" s="408">
        <v>18</v>
      </c>
      <c r="I20" s="408">
        <v>11</v>
      </c>
      <c r="J20" s="408">
        <v>18</v>
      </c>
      <c r="K20" s="408">
        <v>12</v>
      </c>
      <c r="L20" s="408">
        <v>11</v>
      </c>
      <c r="M20" s="408">
        <v>12</v>
      </c>
      <c r="N20" s="408">
        <v>10</v>
      </c>
      <c r="O20" s="469">
        <v>8</v>
      </c>
    </row>
    <row r="21" spans="1:15" s="457" customFormat="1">
      <c r="A21" s="590" t="s">
        <v>75</v>
      </c>
      <c r="B21" s="408">
        <v>27</v>
      </c>
      <c r="C21" s="408">
        <v>39</v>
      </c>
      <c r="D21" s="408">
        <v>39</v>
      </c>
      <c r="E21" s="408">
        <v>42</v>
      </c>
      <c r="F21" s="408">
        <v>39</v>
      </c>
      <c r="G21" s="408">
        <v>39</v>
      </c>
      <c r="H21" s="408">
        <v>36</v>
      </c>
      <c r="I21" s="408">
        <v>33</v>
      </c>
      <c r="J21" s="408">
        <v>35</v>
      </c>
      <c r="K21" s="408">
        <v>38</v>
      </c>
      <c r="L21" s="408">
        <v>41</v>
      </c>
      <c r="M21" s="408">
        <v>23</v>
      </c>
      <c r="N21" s="408">
        <v>20</v>
      </c>
      <c r="O21" s="469">
        <v>14</v>
      </c>
    </row>
    <row r="22" spans="1:15" s="457" customFormat="1">
      <c r="A22" s="590" t="s">
        <v>64</v>
      </c>
      <c r="B22" s="408">
        <v>25</v>
      </c>
      <c r="C22" s="408">
        <v>38</v>
      </c>
      <c r="D22" s="408">
        <v>43</v>
      </c>
      <c r="E22" s="408">
        <v>30</v>
      </c>
      <c r="F22" s="408">
        <v>26</v>
      </c>
      <c r="G22" s="408">
        <v>23</v>
      </c>
      <c r="H22" s="408">
        <v>38</v>
      </c>
      <c r="I22" s="408">
        <v>24</v>
      </c>
      <c r="J22" s="408">
        <v>23</v>
      </c>
      <c r="K22" s="408">
        <v>24</v>
      </c>
      <c r="L22" s="408">
        <v>19</v>
      </c>
      <c r="M22" s="408">
        <v>15</v>
      </c>
      <c r="N22" s="408">
        <v>24</v>
      </c>
      <c r="O22" s="469">
        <v>32</v>
      </c>
    </row>
    <row r="23" spans="1:15" s="457" customFormat="1">
      <c r="A23" s="590" t="s">
        <v>59</v>
      </c>
      <c r="B23" s="408">
        <v>18</v>
      </c>
      <c r="C23" s="408">
        <v>46</v>
      </c>
      <c r="D23" s="408">
        <v>34</v>
      </c>
      <c r="E23" s="408">
        <v>25</v>
      </c>
      <c r="F23" s="408">
        <v>17</v>
      </c>
      <c r="G23" s="408">
        <v>20</v>
      </c>
      <c r="H23" s="408">
        <v>24</v>
      </c>
      <c r="I23" s="408">
        <v>14</v>
      </c>
      <c r="J23" s="408">
        <v>23</v>
      </c>
      <c r="K23" s="408">
        <v>14</v>
      </c>
      <c r="L23" s="408">
        <v>11</v>
      </c>
      <c r="M23" s="408">
        <v>6</v>
      </c>
      <c r="N23" s="408">
        <v>3</v>
      </c>
      <c r="O23" s="469">
        <v>8</v>
      </c>
    </row>
    <row r="24" spans="1:15" s="457" customFormat="1">
      <c r="A24" s="590" t="s">
        <v>46</v>
      </c>
      <c r="B24" s="408">
        <v>17</v>
      </c>
      <c r="C24" s="408">
        <v>33</v>
      </c>
      <c r="D24" s="408">
        <v>55</v>
      </c>
      <c r="E24" s="408">
        <v>42</v>
      </c>
      <c r="F24" s="408">
        <v>79</v>
      </c>
      <c r="G24" s="408">
        <v>46</v>
      </c>
      <c r="H24" s="408">
        <v>77</v>
      </c>
      <c r="I24" s="408">
        <v>45</v>
      </c>
      <c r="J24" s="408">
        <v>24</v>
      </c>
      <c r="K24" s="408">
        <v>3</v>
      </c>
      <c r="L24" s="408">
        <v>29</v>
      </c>
      <c r="M24" s="408">
        <v>17</v>
      </c>
      <c r="N24" s="408">
        <v>16</v>
      </c>
      <c r="O24" s="469">
        <v>2</v>
      </c>
    </row>
    <row r="25" spans="1:15" s="457" customFormat="1">
      <c r="A25" s="590" t="s">
        <v>76</v>
      </c>
      <c r="B25" s="408">
        <v>16</v>
      </c>
      <c r="C25" s="408">
        <v>20</v>
      </c>
      <c r="D25" s="408">
        <v>18</v>
      </c>
      <c r="E25" s="408">
        <v>8</v>
      </c>
      <c r="F25" s="408">
        <v>14</v>
      </c>
      <c r="G25" s="408">
        <v>6</v>
      </c>
      <c r="H25" s="408">
        <v>8</v>
      </c>
      <c r="I25" s="408">
        <v>18</v>
      </c>
      <c r="J25" s="408">
        <v>7</v>
      </c>
      <c r="K25" s="408">
        <v>4</v>
      </c>
      <c r="L25" s="408">
        <v>20</v>
      </c>
      <c r="M25" s="408">
        <v>11</v>
      </c>
      <c r="N25" s="408">
        <v>2</v>
      </c>
      <c r="O25" s="469">
        <v>6</v>
      </c>
    </row>
    <row r="26" spans="1:15" s="457" customFormat="1">
      <c r="A26" s="590" t="s">
        <v>38</v>
      </c>
      <c r="B26" s="408">
        <v>15</v>
      </c>
      <c r="C26" s="408">
        <v>80</v>
      </c>
      <c r="D26" s="408">
        <v>43</v>
      </c>
      <c r="E26" s="408">
        <v>21</v>
      </c>
      <c r="F26" s="408">
        <v>37</v>
      </c>
      <c r="G26" s="408">
        <v>17</v>
      </c>
      <c r="H26" s="408">
        <v>8</v>
      </c>
      <c r="I26" s="408">
        <v>0</v>
      </c>
      <c r="J26" s="408">
        <v>7</v>
      </c>
      <c r="K26" s="408">
        <v>7</v>
      </c>
      <c r="L26" s="408">
        <v>2</v>
      </c>
      <c r="M26" s="408">
        <v>1</v>
      </c>
      <c r="N26" s="408">
        <v>1</v>
      </c>
      <c r="O26" s="469">
        <v>1</v>
      </c>
    </row>
    <row r="27" spans="1:15" s="457" customFormat="1">
      <c r="A27" s="590" t="s">
        <v>65</v>
      </c>
      <c r="B27" s="408">
        <v>13</v>
      </c>
      <c r="C27" s="408">
        <v>21</v>
      </c>
      <c r="D27" s="408">
        <v>21</v>
      </c>
      <c r="E27" s="408">
        <v>21</v>
      </c>
      <c r="F27" s="408">
        <v>14</v>
      </c>
      <c r="G27" s="408">
        <v>14</v>
      </c>
      <c r="H27" s="408">
        <v>12</v>
      </c>
      <c r="I27" s="408">
        <v>8</v>
      </c>
      <c r="J27" s="408">
        <v>8</v>
      </c>
      <c r="K27" s="408">
        <v>5</v>
      </c>
      <c r="L27" s="408">
        <v>11</v>
      </c>
      <c r="M27" s="408">
        <v>11</v>
      </c>
      <c r="N27" s="408">
        <v>10</v>
      </c>
      <c r="O27" s="469">
        <v>8</v>
      </c>
    </row>
    <row r="28" spans="1:15" s="457" customFormat="1">
      <c r="A28" s="590" t="s">
        <v>93</v>
      </c>
      <c r="B28" s="408">
        <v>11</v>
      </c>
      <c r="C28" s="408">
        <v>12</v>
      </c>
      <c r="D28" s="408">
        <v>23</v>
      </c>
      <c r="E28" s="408">
        <v>12</v>
      </c>
      <c r="F28" s="408">
        <v>10</v>
      </c>
      <c r="G28" s="408">
        <v>8</v>
      </c>
      <c r="H28" s="408">
        <v>6</v>
      </c>
      <c r="I28" s="408">
        <v>11</v>
      </c>
      <c r="J28" s="408">
        <v>6</v>
      </c>
      <c r="K28" s="408">
        <v>10</v>
      </c>
      <c r="L28" s="408">
        <v>13</v>
      </c>
      <c r="M28" s="408">
        <v>5</v>
      </c>
      <c r="N28" s="408">
        <v>2</v>
      </c>
      <c r="O28" s="469">
        <v>2</v>
      </c>
    </row>
    <row r="29" spans="1:15" s="457" customFormat="1">
      <c r="A29" s="590" t="s">
        <v>30</v>
      </c>
      <c r="B29" s="408">
        <v>9</v>
      </c>
      <c r="C29" s="408">
        <v>2</v>
      </c>
      <c r="D29" s="408">
        <v>3</v>
      </c>
      <c r="E29" s="408">
        <v>5</v>
      </c>
      <c r="F29" s="408">
        <v>6</v>
      </c>
      <c r="G29" s="408">
        <v>6</v>
      </c>
      <c r="H29" s="408">
        <v>1</v>
      </c>
      <c r="I29" s="408">
        <v>1</v>
      </c>
      <c r="J29" s="408">
        <v>5</v>
      </c>
      <c r="K29" s="408">
        <v>0</v>
      </c>
      <c r="L29" s="408">
        <v>4</v>
      </c>
      <c r="M29" s="408">
        <v>0</v>
      </c>
      <c r="N29" s="408">
        <v>3</v>
      </c>
      <c r="O29" s="469">
        <v>0</v>
      </c>
    </row>
    <row r="30" spans="1:15" s="457" customFormat="1">
      <c r="A30" s="590" t="s">
        <v>68</v>
      </c>
      <c r="B30" s="408">
        <v>9</v>
      </c>
      <c r="C30" s="408">
        <v>12</v>
      </c>
      <c r="D30" s="408">
        <v>12</v>
      </c>
      <c r="E30" s="408">
        <v>7</v>
      </c>
      <c r="F30" s="408">
        <v>5</v>
      </c>
      <c r="G30" s="408">
        <v>2</v>
      </c>
      <c r="H30" s="408">
        <v>3</v>
      </c>
      <c r="I30" s="408">
        <v>9</v>
      </c>
      <c r="J30" s="408">
        <v>3</v>
      </c>
      <c r="K30" s="408">
        <v>6</v>
      </c>
      <c r="L30" s="408">
        <v>7</v>
      </c>
      <c r="M30" s="408">
        <v>3</v>
      </c>
      <c r="N30" s="408">
        <v>6</v>
      </c>
      <c r="O30" s="469">
        <v>4</v>
      </c>
    </row>
    <row r="31" spans="1:15" s="457" customFormat="1">
      <c r="A31" s="590" t="s">
        <v>100</v>
      </c>
      <c r="B31" s="408">
        <v>9</v>
      </c>
      <c r="C31" s="408">
        <v>4</v>
      </c>
      <c r="D31" s="408">
        <v>7</v>
      </c>
      <c r="E31" s="408">
        <v>3</v>
      </c>
      <c r="F31" s="408">
        <v>2</v>
      </c>
      <c r="G31" s="408">
        <v>4</v>
      </c>
      <c r="H31" s="408">
        <v>5</v>
      </c>
      <c r="I31" s="408">
        <v>7</v>
      </c>
      <c r="J31" s="408">
        <v>1</v>
      </c>
      <c r="K31" s="408">
        <v>5</v>
      </c>
      <c r="L31" s="408">
        <v>3</v>
      </c>
      <c r="M31" s="408">
        <v>6</v>
      </c>
      <c r="N31" s="408">
        <v>2</v>
      </c>
      <c r="O31" s="469">
        <v>2</v>
      </c>
    </row>
    <row r="32" spans="1:15" s="457" customFormat="1">
      <c r="A32" s="590" t="s">
        <v>63</v>
      </c>
      <c r="B32" s="408">
        <v>8</v>
      </c>
      <c r="C32" s="408">
        <v>13</v>
      </c>
      <c r="D32" s="408">
        <v>6</v>
      </c>
      <c r="E32" s="408">
        <v>15</v>
      </c>
      <c r="F32" s="408">
        <v>9</v>
      </c>
      <c r="G32" s="408">
        <v>7</v>
      </c>
      <c r="H32" s="408">
        <v>13</v>
      </c>
      <c r="I32" s="408">
        <v>6</v>
      </c>
      <c r="J32" s="408">
        <v>4</v>
      </c>
      <c r="K32" s="408">
        <v>6</v>
      </c>
      <c r="L32" s="408">
        <v>7</v>
      </c>
      <c r="M32" s="408">
        <v>5</v>
      </c>
      <c r="N32" s="408">
        <v>8</v>
      </c>
      <c r="O32" s="469">
        <v>5</v>
      </c>
    </row>
    <row r="33" spans="1:15" s="457" customFormat="1">
      <c r="A33" s="590" t="s">
        <v>82</v>
      </c>
      <c r="B33" s="408">
        <v>8</v>
      </c>
      <c r="C33" s="408">
        <v>7</v>
      </c>
      <c r="D33" s="408">
        <v>3</v>
      </c>
      <c r="E33" s="408">
        <v>16</v>
      </c>
      <c r="F33" s="408">
        <v>10</v>
      </c>
      <c r="G33" s="408">
        <v>9</v>
      </c>
      <c r="H33" s="408">
        <v>8</v>
      </c>
      <c r="I33" s="408">
        <v>8</v>
      </c>
      <c r="J33" s="408">
        <v>16</v>
      </c>
      <c r="K33" s="408">
        <v>13</v>
      </c>
      <c r="L33" s="408">
        <v>8</v>
      </c>
      <c r="M33" s="408">
        <v>7</v>
      </c>
      <c r="N33" s="408">
        <v>10</v>
      </c>
      <c r="O33" s="469">
        <v>6</v>
      </c>
    </row>
    <row r="34" spans="1:15" s="457" customFormat="1">
      <c r="A34" s="590" t="s">
        <v>398</v>
      </c>
      <c r="B34" s="408">
        <v>8</v>
      </c>
      <c r="C34" s="408">
        <v>10</v>
      </c>
      <c r="D34" s="408">
        <v>6</v>
      </c>
      <c r="E34" s="408">
        <v>6</v>
      </c>
      <c r="F34" s="408">
        <v>18</v>
      </c>
      <c r="G34" s="408">
        <v>25</v>
      </c>
      <c r="H34" s="408">
        <v>4</v>
      </c>
      <c r="I34" s="408">
        <v>0</v>
      </c>
      <c r="J34" s="408">
        <v>0</v>
      </c>
      <c r="K34" s="408">
        <v>1</v>
      </c>
      <c r="L34" s="408">
        <v>1</v>
      </c>
      <c r="M34" s="408">
        <v>0</v>
      </c>
      <c r="N34" s="408">
        <v>0</v>
      </c>
      <c r="O34" s="469">
        <v>0</v>
      </c>
    </row>
    <row r="35" spans="1:15" s="457" customFormat="1">
      <c r="A35" s="590" t="s">
        <v>79</v>
      </c>
      <c r="B35" s="408">
        <v>7</v>
      </c>
      <c r="C35" s="408">
        <v>5</v>
      </c>
      <c r="D35" s="408">
        <v>9</v>
      </c>
      <c r="E35" s="408">
        <v>2</v>
      </c>
      <c r="F35" s="408">
        <v>2</v>
      </c>
      <c r="G35" s="408">
        <v>3</v>
      </c>
      <c r="H35" s="408">
        <v>3</v>
      </c>
      <c r="I35" s="408">
        <v>2</v>
      </c>
      <c r="J35" s="408">
        <v>3</v>
      </c>
      <c r="K35" s="408">
        <v>3</v>
      </c>
      <c r="L35" s="408">
        <v>2</v>
      </c>
      <c r="M35" s="408">
        <v>1</v>
      </c>
      <c r="N35" s="408">
        <v>4</v>
      </c>
      <c r="O35" s="469">
        <v>2</v>
      </c>
    </row>
    <row r="36" spans="1:15" s="457" customFormat="1">
      <c r="A36" s="590" t="s">
        <v>60</v>
      </c>
      <c r="B36" s="408">
        <v>6</v>
      </c>
      <c r="C36" s="408">
        <v>9</v>
      </c>
      <c r="D36" s="408">
        <v>13</v>
      </c>
      <c r="E36" s="408">
        <v>7</v>
      </c>
      <c r="F36" s="408">
        <v>8</v>
      </c>
      <c r="G36" s="408">
        <v>6</v>
      </c>
      <c r="H36" s="408">
        <v>4</v>
      </c>
      <c r="I36" s="408">
        <v>5</v>
      </c>
      <c r="J36" s="408">
        <v>1</v>
      </c>
      <c r="K36" s="408">
        <v>4</v>
      </c>
      <c r="L36" s="408">
        <v>2</v>
      </c>
      <c r="M36" s="408">
        <v>3</v>
      </c>
      <c r="N36" s="408">
        <v>3</v>
      </c>
      <c r="O36" s="469">
        <v>1</v>
      </c>
    </row>
    <row r="37" spans="1:15" s="457" customFormat="1">
      <c r="A37" s="590" t="s">
        <v>92</v>
      </c>
      <c r="B37" s="408">
        <v>6</v>
      </c>
      <c r="C37" s="408">
        <v>9</v>
      </c>
      <c r="D37" s="408">
        <v>4</v>
      </c>
      <c r="E37" s="408">
        <v>6</v>
      </c>
      <c r="F37" s="408">
        <v>4</v>
      </c>
      <c r="G37" s="408">
        <v>2</v>
      </c>
      <c r="H37" s="408">
        <v>6</v>
      </c>
      <c r="I37" s="408">
        <v>9</v>
      </c>
      <c r="J37" s="408">
        <v>7</v>
      </c>
      <c r="K37" s="408">
        <v>5</v>
      </c>
      <c r="L37" s="408">
        <v>8</v>
      </c>
      <c r="M37" s="408">
        <v>7</v>
      </c>
      <c r="N37" s="408">
        <v>8</v>
      </c>
      <c r="O37" s="469">
        <v>6</v>
      </c>
    </row>
    <row r="38" spans="1:15" s="457" customFormat="1">
      <c r="A38" s="644" t="s">
        <v>94</v>
      </c>
      <c r="B38" s="408">
        <v>6</v>
      </c>
      <c r="C38" s="408">
        <v>8</v>
      </c>
      <c r="D38" s="408">
        <v>8</v>
      </c>
      <c r="E38" s="408">
        <v>9</v>
      </c>
      <c r="F38" s="408">
        <v>6</v>
      </c>
      <c r="G38" s="408">
        <v>7</v>
      </c>
      <c r="H38" s="408">
        <v>4</v>
      </c>
      <c r="I38" s="408">
        <v>8</v>
      </c>
      <c r="J38" s="408">
        <v>6</v>
      </c>
      <c r="K38" s="408">
        <v>5</v>
      </c>
      <c r="L38" s="408">
        <v>5</v>
      </c>
      <c r="M38" s="408">
        <v>4</v>
      </c>
      <c r="N38" s="408">
        <v>6</v>
      </c>
      <c r="O38" s="469">
        <v>4</v>
      </c>
    </row>
    <row r="39" spans="1:15" s="457" customFormat="1">
      <c r="A39" s="590" t="s">
        <v>397</v>
      </c>
      <c r="B39" s="408">
        <v>5</v>
      </c>
      <c r="C39" s="408">
        <v>3</v>
      </c>
      <c r="D39" s="408">
        <v>1</v>
      </c>
      <c r="E39" s="408">
        <v>0</v>
      </c>
      <c r="F39" s="408">
        <v>0</v>
      </c>
      <c r="G39" s="408">
        <v>0</v>
      </c>
      <c r="H39" s="408">
        <v>0</v>
      </c>
      <c r="I39" s="408">
        <v>0</v>
      </c>
      <c r="J39" s="408">
        <v>0</v>
      </c>
      <c r="K39" s="408">
        <v>0</v>
      </c>
      <c r="L39" s="408">
        <v>2</v>
      </c>
      <c r="M39" s="408">
        <v>0</v>
      </c>
      <c r="N39" s="408">
        <v>0</v>
      </c>
      <c r="O39" s="469">
        <v>0</v>
      </c>
    </row>
    <row r="40" spans="1:15" s="457" customFormat="1">
      <c r="A40" s="590" t="s">
        <v>57</v>
      </c>
      <c r="B40" s="408">
        <v>4</v>
      </c>
      <c r="C40" s="408">
        <v>1</v>
      </c>
      <c r="D40" s="408">
        <v>2</v>
      </c>
      <c r="E40" s="408">
        <v>0</v>
      </c>
      <c r="F40" s="408">
        <v>0</v>
      </c>
      <c r="G40" s="408">
        <v>2</v>
      </c>
      <c r="H40" s="408">
        <v>4</v>
      </c>
      <c r="I40" s="408">
        <v>4</v>
      </c>
      <c r="J40" s="408">
        <v>1</v>
      </c>
      <c r="K40" s="408">
        <v>2</v>
      </c>
      <c r="L40" s="408">
        <v>2</v>
      </c>
      <c r="M40" s="408">
        <v>0</v>
      </c>
      <c r="N40" s="408">
        <v>2</v>
      </c>
      <c r="O40" s="469">
        <v>1</v>
      </c>
    </row>
    <row r="41" spans="1:15" s="457" customFormat="1">
      <c r="A41" s="590" t="s">
        <v>58</v>
      </c>
      <c r="B41" s="408">
        <v>3</v>
      </c>
      <c r="C41" s="408">
        <v>9</v>
      </c>
      <c r="D41" s="408">
        <v>1</v>
      </c>
      <c r="E41" s="408">
        <v>2</v>
      </c>
      <c r="F41" s="408">
        <v>3</v>
      </c>
      <c r="G41" s="408">
        <v>1</v>
      </c>
      <c r="H41" s="408">
        <v>2</v>
      </c>
      <c r="I41" s="408">
        <v>2</v>
      </c>
      <c r="J41" s="408">
        <v>2</v>
      </c>
      <c r="K41" s="408">
        <v>4</v>
      </c>
      <c r="L41" s="408">
        <v>2</v>
      </c>
      <c r="M41" s="408">
        <v>2</v>
      </c>
      <c r="N41" s="408">
        <v>0</v>
      </c>
      <c r="O41" s="469">
        <v>0</v>
      </c>
    </row>
    <row r="42" spans="1:15" s="457" customFormat="1">
      <c r="A42" s="590" t="s">
        <v>21</v>
      </c>
      <c r="B42" s="408">
        <v>3</v>
      </c>
      <c r="C42" s="408">
        <v>4</v>
      </c>
      <c r="D42" s="408">
        <v>4</v>
      </c>
      <c r="E42" s="408">
        <v>2</v>
      </c>
      <c r="F42" s="408">
        <v>4</v>
      </c>
      <c r="G42" s="408">
        <v>9</v>
      </c>
      <c r="H42" s="408">
        <v>3</v>
      </c>
      <c r="I42" s="408">
        <v>0</v>
      </c>
      <c r="J42" s="408">
        <v>1</v>
      </c>
      <c r="K42" s="408">
        <v>4</v>
      </c>
      <c r="L42" s="408">
        <v>3</v>
      </c>
      <c r="M42" s="408">
        <v>3</v>
      </c>
      <c r="N42" s="408">
        <v>7</v>
      </c>
      <c r="O42" s="469">
        <v>6</v>
      </c>
    </row>
    <row r="43" spans="1:15" s="457" customFormat="1">
      <c r="A43" s="590" t="s">
        <v>71</v>
      </c>
      <c r="B43" s="408">
        <v>3</v>
      </c>
      <c r="C43" s="408">
        <v>10</v>
      </c>
      <c r="D43" s="408">
        <v>11</v>
      </c>
      <c r="E43" s="408">
        <v>15</v>
      </c>
      <c r="F43" s="408">
        <v>6</v>
      </c>
      <c r="G43" s="408">
        <v>3</v>
      </c>
      <c r="H43" s="408">
        <v>8</v>
      </c>
      <c r="I43" s="408">
        <v>7</v>
      </c>
      <c r="J43" s="408">
        <v>6</v>
      </c>
      <c r="K43" s="408">
        <v>4</v>
      </c>
      <c r="L43" s="408">
        <v>3</v>
      </c>
      <c r="M43" s="408">
        <v>11</v>
      </c>
      <c r="N43" s="408">
        <v>5</v>
      </c>
      <c r="O43" s="469">
        <v>4</v>
      </c>
    </row>
    <row r="44" spans="1:15" s="457" customFormat="1">
      <c r="A44" s="590" t="s">
        <v>72</v>
      </c>
      <c r="B44" s="408">
        <v>3</v>
      </c>
      <c r="C44" s="408">
        <v>1</v>
      </c>
      <c r="D44" s="408">
        <v>1</v>
      </c>
      <c r="E44" s="408">
        <v>0</v>
      </c>
      <c r="F44" s="408">
        <v>2</v>
      </c>
      <c r="G44" s="408">
        <v>0</v>
      </c>
      <c r="H44" s="408">
        <v>0</v>
      </c>
      <c r="I44" s="408">
        <v>1</v>
      </c>
      <c r="J44" s="408">
        <v>1</v>
      </c>
      <c r="K44" s="408">
        <v>2</v>
      </c>
      <c r="L44" s="408">
        <v>0</v>
      </c>
      <c r="M44" s="408">
        <v>1</v>
      </c>
      <c r="N44" s="408">
        <v>2</v>
      </c>
      <c r="O44" s="469">
        <v>2</v>
      </c>
    </row>
    <row r="45" spans="1:15" s="457" customFormat="1">
      <c r="A45" s="590" t="s">
        <v>111</v>
      </c>
      <c r="B45" s="408">
        <v>3</v>
      </c>
      <c r="C45" s="408">
        <v>1</v>
      </c>
      <c r="D45" s="408">
        <v>0</v>
      </c>
      <c r="E45" s="408">
        <v>0</v>
      </c>
      <c r="F45" s="408">
        <v>0</v>
      </c>
      <c r="G45" s="408">
        <v>0</v>
      </c>
      <c r="H45" s="408">
        <v>2</v>
      </c>
      <c r="I45" s="408">
        <v>0</v>
      </c>
      <c r="J45" s="408">
        <v>3</v>
      </c>
      <c r="K45" s="408">
        <v>1</v>
      </c>
      <c r="L45" s="408">
        <v>1</v>
      </c>
      <c r="M45" s="408">
        <v>0</v>
      </c>
      <c r="N45" s="408">
        <v>0</v>
      </c>
      <c r="O45" s="469">
        <v>0</v>
      </c>
    </row>
    <row r="46" spans="1:15" s="457" customFormat="1">
      <c r="A46" s="590" t="s">
        <v>87</v>
      </c>
      <c r="B46" s="408">
        <v>3</v>
      </c>
      <c r="C46" s="408">
        <v>1</v>
      </c>
      <c r="D46" s="408">
        <v>0</v>
      </c>
      <c r="E46" s="408">
        <v>1</v>
      </c>
      <c r="F46" s="408">
        <v>0</v>
      </c>
      <c r="G46" s="408">
        <v>0</v>
      </c>
      <c r="H46" s="408">
        <v>0</v>
      </c>
      <c r="I46" s="408">
        <v>0</v>
      </c>
      <c r="J46" s="408">
        <v>0</v>
      </c>
      <c r="K46" s="408">
        <v>0</v>
      </c>
      <c r="L46" s="408">
        <v>0</v>
      </c>
      <c r="M46" s="408">
        <v>1</v>
      </c>
      <c r="N46" s="408">
        <v>0</v>
      </c>
      <c r="O46" s="469">
        <v>0</v>
      </c>
    </row>
    <row r="47" spans="1:15" s="457" customFormat="1">
      <c r="A47" s="590" t="s">
        <v>98</v>
      </c>
      <c r="B47" s="408">
        <v>3</v>
      </c>
      <c r="C47" s="408">
        <v>2</v>
      </c>
      <c r="D47" s="408">
        <v>2</v>
      </c>
      <c r="E47" s="408">
        <v>4</v>
      </c>
      <c r="F47" s="408">
        <v>1</v>
      </c>
      <c r="G47" s="408">
        <v>1</v>
      </c>
      <c r="H47" s="408">
        <v>2</v>
      </c>
      <c r="I47" s="408">
        <v>2</v>
      </c>
      <c r="J47" s="408">
        <v>3</v>
      </c>
      <c r="K47" s="408">
        <v>4</v>
      </c>
      <c r="L47" s="408">
        <v>3</v>
      </c>
      <c r="M47" s="408">
        <v>1</v>
      </c>
      <c r="N47" s="408">
        <v>2</v>
      </c>
      <c r="O47" s="469">
        <v>1</v>
      </c>
    </row>
    <row r="48" spans="1:15" s="457" customFormat="1">
      <c r="A48" s="590" t="s">
        <v>22</v>
      </c>
      <c r="B48" s="408">
        <v>2</v>
      </c>
      <c r="C48" s="408">
        <v>2</v>
      </c>
      <c r="D48" s="408">
        <v>2</v>
      </c>
      <c r="E48" s="408">
        <v>0</v>
      </c>
      <c r="F48" s="408">
        <v>8</v>
      </c>
      <c r="G48" s="408">
        <v>5</v>
      </c>
      <c r="H48" s="408">
        <v>8</v>
      </c>
      <c r="I48" s="408">
        <v>3</v>
      </c>
      <c r="J48" s="408">
        <v>2</v>
      </c>
      <c r="K48" s="408">
        <v>2</v>
      </c>
      <c r="L48" s="408">
        <v>0</v>
      </c>
      <c r="M48" s="408">
        <v>2</v>
      </c>
      <c r="N48" s="408">
        <v>0</v>
      </c>
      <c r="O48" s="469">
        <v>2</v>
      </c>
    </row>
    <row r="49" spans="1:15" s="457" customFormat="1">
      <c r="A49" s="590" t="s">
        <v>26</v>
      </c>
      <c r="B49" s="408">
        <v>2</v>
      </c>
      <c r="C49" s="408">
        <v>1</v>
      </c>
      <c r="D49" s="408">
        <v>0</v>
      </c>
      <c r="E49" s="408">
        <v>2</v>
      </c>
      <c r="F49" s="408">
        <v>0</v>
      </c>
      <c r="G49" s="408">
        <v>0</v>
      </c>
      <c r="H49" s="408">
        <v>0</v>
      </c>
      <c r="I49" s="408">
        <v>0</v>
      </c>
      <c r="J49" s="408">
        <v>1</v>
      </c>
      <c r="K49" s="408">
        <v>1</v>
      </c>
      <c r="L49" s="408">
        <v>0</v>
      </c>
      <c r="M49" s="408">
        <v>0</v>
      </c>
      <c r="N49" s="408">
        <v>1</v>
      </c>
      <c r="O49" s="469">
        <v>1</v>
      </c>
    </row>
    <row r="50" spans="1:15" s="457" customFormat="1">
      <c r="A50" s="590" t="s">
        <v>36</v>
      </c>
      <c r="B50" s="408">
        <v>2</v>
      </c>
      <c r="C50" s="408">
        <v>0</v>
      </c>
      <c r="D50" s="408">
        <v>0</v>
      </c>
      <c r="E50" s="408">
        <v>0</v>
      </c>
      <c r="F50" s="408">
        <v>0</v>
      </c>
      <c r="G50" s="408">
        <v>0</v>
      </c>
      <c r="H50" s="408">
        <v>1</v>
      </c>
      <c r="I50" s="408">
        <v>0</v>
      </c>
      <c r="J50" s="408">
        <v>0</v>
      </c>
      <c r="K50" s="408">
        <v>0</v>
      </c>
      <c r="L50" s="408">
        <v>2</v>
      </c>
      <c r="M50" s="408">
        <v>2</v>
      </c>
      <c r="N50" s="408">
        <v>2</v>
      </c>
      <c r="O50" s="469">
        <v>0</v>
      </c>
    </row>
    <row r="51" spans="1:15" s="457" customFormat="1">
      <c r="A51" s="590" t="s">
        <v>77</v>
      </c>
      <c r="B51" s="408">
        <v>2</v>
      </c>
      <c r="C51" s="408">
        <v>1</v>
      </c>
      <c r="D51" s="408">
        <v>0</v>
      </c>
      <c r="E51" s="408">
        <v>5</v>
      </c>
      <c r="F51" s="408">
        <v>3</v>
      </c>
      <c r="G51" s="408">
        <v>2</v>
      </c>
      <c r="H51" s="408">
        <v>5</v>
      </c>
      <c r="I51" s="408">
        <v>1</v>
      </c>
      <c r="J51" s="408">
        <v>2</v>
      </c>
      <c r="K51" s="408">
        <v>3</v>
      </c>
      <c r="L51" s="408">
        <v>0</v>
      </c>
      <c r="M51" s="408">
        <v>0</v>
      </c>
      <c r="N51" s="408">
        <v>2</v>
      </c>
      <c r="O51" s="469">
        <v>2</v>
      </c>
    </row>
    <row r="52" spans="1:15" s="457" customFormat="1">
      <c r="A52" s="590" t="s">
        <v>112</v>
      </c>
      <c r="B52" s="408">
        <v>2</v>
      </c>
      <c r="C52" s="408">
        <v>3</v>
      </c>
      <c r="D52" s="408">
        <v>3</v>
      </c>
      <c r="E52" s="408">
        <v>0</v>
      </c>
      <c r="F52" s="408">
        <v>1</v>
      </c>
      <c r="G52" s="408">
        <v>1</v>
      </c>
      <c r="H52" s="408">
        <v>1</v>
      </c>
      <c r="I52" s="408">
        <v>1</v>
      </c>
      <c r="J52" s="408">
        <v>1</v>
      </c>
      <c r="K52" s="408">
        <v>0</v>
      </c>
      <c r="L52" s="408">
        <v>2</v>
      </c>
      <c r="M52" s="408">
        <v>2</v>
      </c>
      <c r="N52" s="408">
        <v>0</v>
      </c>
      <c r="O52" s="469">
        <v>2</v>
      </c>
    </row>
    <row r="53" spans="1:15" s="457" customFormat="1">
      <c r="A53" s="636" t="s">
        <v>107</v>
      </c>
      <c r="B53" s="408">
        <v>2</v>
      </c>
      <c r="C53" s="408">
        <v>1</v>
      </c>
      <c r="D53" s="408">
        <v>2</v>
      </c>
      <c r="E53" s="408">
        <v>5</v>
      </c>
      <c r="F53" s="408">
        <v>3</v>
      </c>
      <c r="G53" s="408">
        <v>0</v>
      </c>
      <c r="H53" s="408">
        <v>1</v>
      </c>
      <c r="I53" s="408">
        <v>0</v>
      </c>
      <c r="J53" s="408">
        <v>0</v>
      </c>
      <c r="K53" s="408">
        <v>1</v>
      </c>
      <c r="L53" s="408">
        <v>0</v>
      </c>
      <c r="M53" s="408">
        <v>2</v>
      </c>
      <c r="N53" s="408">
        <v>0</v>
      </c>
      <c r="O53" s="469">
        <v>0</v>
      </c>
    </row>
    <row r="54" spans="1:15" s="457" customFormat="1">
      <c r="A54" s="590" t="s">
        <v>91</v>
      </c>
      <c r="B54" s="408">
        <v>2</v>
      </c>
      <c r="C54" s="408">
        <v>2</v>
      </c>
      <c r="D54" s="408">
        <v>1</v>
      </c>
      <c r="E54" s="408">
        <v>0</v>
      </c>
      <c r="F54" s="408">
        <v>0</v>
      </c>
      <c r="G54" s="408">
        <v>0</v>
      </c>
      <c r="H54" s="408">
        <v>0</v>
      </c>
      <c r="I54" s="408">
        <v>3</v>
      </c>
      <c r="J54" s="408">
        <v>3</v>
      </c>
      <c r="K54" s="408">
        <v>2</v>
      </c>
      <c r="L54" s="408">
        <v>0</v>
      </c>
      <c r="M54" s="408">
        <v>0</v>
      </c>
      <c r="N54" s="408">
        <v>0</v>
      </c>
      <c r="O54" s="469">
        <v>0</v>
      </c>
    </row>
    <row r="55" spans="1:15" s="457" customFormat="1">
      <c r="A55" s="590" t="s">
        <v>704</v>
      </c>
      <c r="B55" s="408">
        <v>2</v>
      </c>
      <c r="C55" s="408">
        <v>2</v>
      </c>
      <c r="D55" s="408">
        <v>1</v>
      </c>
      <c r="E55" s="408">
        <v>0</v>
      </c>
      <c r="F55" s="408">
        <v>0</v>
      </c>
      <c r="G55" s="408">
        <v>0</v>
      </c>
      <c r="H55" s="408">
        <v>0</v>
      </c>
      <c r="I55" s="408">
        <v>0</v>
      </c>
      <c r="J55" s="408">
        <v>0</v>
      </c>
      <c r="K55" s="408">
        <v>0</v>
      </c>
      <c r="L55" s="408">
        <v>0</v>
      </c>
      <c r="M55" s="408">
        <v>0</v>
      </c>
      <c r="N55" s="408">
        <v>0</v>
      </c>
      <c r="O55" s="469">
        <v>0</v>
      </c>
    </row>
    <row r="56" spans="1:15" s="457" customFormat="1">
      <c r="A56" s="590" t="s">
        <v>343</v>
      </c>
      <c r="B56" s="408">
        <v>2</v>
      </c>
      <c r="C56" s="408">
        <v>0</v>
      </c>
      <c r="D56" s="408">
        <v>0</v>
      </c>
      <c r="E56" s="408">
        <v>1</v>
      </c>
      <c r="F56" s="408">
        <v>4</v>
      </c>
      <c r="G56" s="408">
        <v>0</v>
      </c>
      <c r="H56" s="408">
        <v>0</v>
      </c>
      <c r="I56" s="408">
        <v>0</v>
      </c>
      <c r="J56" s="408">
        <v>1</v>
      </c>
      <c r="K56" s="408">
        <v>1</v>
      </c>
      <c r="L56" s="408">
        <v>0</v>
      </c>
      <c r="M56" s="408">
        <v>1</v>
      </c>
      <c r="N56" s="408">
        <v>0</v>
      </c>
      <c r="O56" s="469">
        <v>0</v>
      </c>
    </row>
    <row r="57" spans="1:15" s="457" customFormat="1">
      <c r="A57" s="590" t="s">
        <v>102</v>
      </c>
      <c r="B57" s="408">
        <v>1</v>
      </c>
      <c r="C57" s="408">
        <v>0</v>
      </c>
      <c r="D57" s="408">
        <v>0</v>
      </c>
      <c r="E57" s="408">
        <v>1</v>
      </c>
      <c r="F57" s="408">
        <v>1</v>
      </c>
      <c r="G57" s="408">
        <v>0</v>
      </c>
      <c r="H57" s="408">
        <v>2</v>
      </c>
      <c r="I57" s="408">
        <v>3</v>
      </c>
      <c r="J57" s="408">
        <v>2</v>
      </c>
      <c r="K57" s="408">
        <v>0</v>
      </c>
      <c r="L57" s="408">
        <v>1</v>
      </c>
      <c r="M57" s="408">
        <v>1</v>
      </c>
      <c r="N57" s="408">
        <v>0</v>
      </c>
      <c r="O57" s="469">
        <v>1</v>
      </c>
    </row>
    <row r="58" spans="1:15" s="457" customFormat="1">
      <c r="A58" s="590" t="s">
        <v>18</v>
      </c>
      <c r="B58" s="408">
        <v>1</v>
      </c>
      <c r="C58" s="408">
        <v>0</v>
      </c>
      <c r="D58" s="408">
        <v>0</v>
      </c>
      <c r="E58" s="408">
        <v>2</v>
      </c>
      <c r="F58" s="408">
        <v>0</v>
      </c>
      <c r="G58" s="408">
        <v>2</v>
      </c>
      <c r="H58" s="408">
        <v>0</v>
      </c>
      <c r="I58" s="408">
        <v>1</v>
      </c>
      <c r="J58" s="408">
        <v>0</v>
      </c>
      <c r="K58" s="408">
        <v>1</v>
      </c>
      <c r="L58" s="408">
        <v>0</v>
      </c>
      <c r="M58" s="408">
        <v>0</v>
      </c>
      <c r="N58" s="408">
        <v>1</v>
      </c>
      <c r="O58" s="469">
        <v>0</v>
      </c>
    </row>
    <row r="59" spans="1:15" s="457" customFormat="1">
      <c r="A59" s="590" t="s">
        <v>396</v>
      </c>
      <c r="B59" s="408">
        <v>1</v>
      </c>
      <c r="C59" s="408">
        <v>0</v>
      </c>
      <c r="D59" s="408">
        <v>0</v>
      </c>
      <c r="E59" s="408">
        <v>0</v>
      </c>
      <c r="F59" s="408">
        <v>0</v>
      </c>
      <c r="G59" s="408">
        <v>1</v>
      </c>
      <c r="H59" s="408">
        <v>0</v>
      </c>
      <c r="I59" s="408">
        <v>0</v>
      </c>
      <c r="J59" s="408">
        <v>0</v>
      </c>
      <c r="K59" s="408">
        <v>3</v>
      </c>
      <c r="L59" s="408">
        <v>1</v>
      </c>
      <c r="M59" s="408">
        <v>0</v>
      </c>
      <c r="N59" s="408">
        <v>0</v>
      </c>
      <c r="O59" s="469">
        <v>0</v>
      </c>
    </row>
    <row r="60" spans="1:15" s="457" customFormat="1">
      <c r="A60" s="590" t="s">
        <v>19</v>
      </c>
      <c r="B60" s="408">
        <v>1</v>
      </c>
      <c r="C60" s="408">
        <v>2</v>
      </c>
      <c r="D60" s="408">
        <v>1</v>
      </c>
      <c r="E60" s="408">
        <v>0</v>
      </c>
      <c r="F60" s="408">
        <v>1</v>
      </c>
      <c r="G60" s="408">
        <v>1</v>
      </c>
      <c r="H60" s="408">
        <v>1</v>
      </c>
      <c r="I60" s="408">
        <v>0</v>
      </c>
      <c r="J60" s="408">
        <v>1</v>
      </c>
      <c r="K60" s="408">
        <v>0</v>
      </c>
      <c r="L60" s="408">
        <v>2</v>
      </c>
      <c r="M60" s="408">
        <v>0</v>
      </c>
      <c r="N60" s="408">
        <v>2</v>
      </c>
      <c r="O60" s="469">
        <v>0</v>
      </c>
    </row>
    <row r="61" spans="1:15" s="457" customFormat="1">
      <c r="A61" s="590" t="s">
        <v>526</v>
      </c>
      <c r="B61" s="408">
        <v>1</v>
      </c>
      <c r="C61" s="408">
        <v>0</v>
      </c>
      <c r="D61" s="408">
        <v>1</v>
      </c>
      <c r="E61" s="408">
        <v>0</v>
      </c>
      <c r="F61" s="408">
        <v>0</v>
      </c>
      <c r="G61" s="408">
        <v>0</v>
      </c>
      <c r="H61" s="408">
        <v>0</v>
      </c>
      <c r="I61" s="408">
        <v>1</v>
      </c>
      <c r="J61" s="408">
        <v>0</v>
      </c>
      <c r="K61" s="408">
        <v>0</v>
      </c>
      <c r="L61" s="408">
        <v>0</v>
      </c>
      <c r="M61" s="408">
        <v>0</v>
      </c>
      <c r="N61" s="408">
        <v>0</v>
      </c>
      <c r="O61" s="469">
        <v>0</v>
      </c>
    </row>
    <row r="62" spans="1:15" s="457" customFormat="1">
      <c r="A62" s="590" t="s">
        <v>751</v>
      </c>
      <c r="B62" s="408">
        <v>1</v>
      </c>
      <c r="C62" s="408">
        <v>0</v>
      </c>
      <c r="D62" s="408">
        <v>0</v>
      </c>
      <c r="E62" s="408">
        <v>0</v>
      </c>
      <c r="F62" s="408">
        <v>0</v>
      </c>
      <c r="G62" s="408">
        <v>0</v>
      </c>
      <c r="H62" s="408">
        <v>0</v>
      </c>
      <c r="I62" s="408">
        <v>0</v>
      </c>
      <c r="J62" s="408">
        <v>0</v>
      </c>
      <c r="K62" s="408">
        <v>0</v>
      </c>
      <c r="L62" s="408">
        <v>0</v>
      </c>
      <c r="M62" s="408">
        <v>0</v>
      </c>
      <c r="N62" s="408">
        <v>0</v>
      </c>
      <c r="O62" s="469">
        <v>0</v>
      </c>
    </row>
    <row r="63" spans="1:15" s="457" customFormat="1">
      <c r="A63" s="590" t="s">
        <v>384</v>
      </c>
      <c r="B63" s="408">
        <v>1</v>
      </c>
      <c r="C63" s="408">
        <v>3</v>
      </c>
      <c r="D63" s="408">
        <v>1</v>
      </c>
      <c r="E63" s="408">
        <v>0</v>
      </c>
      <c r="F63" s="408">
        <v>0</v>
      </c>
      <c r="G63" s="408">
        <v>0</v>
      </c>
      <c r="H63" s="408">
        <v>1</v>
      </c>
      <c r="I63" s="408">
        <v>0</v>
      </c>
      <c r="J63" s="408">
        <v>1</v>
      </c>
      <c r="K63" s="408">
        <v>0</v>
      </c>
      <c r="L63" s="408">
        <v>1</v>
      </c>
      <c r="M63" s="408">
        <v>1</v>
      </c>
      <c r="N63" s="408">
        <v>0</v>
      </c>
      <c r="O63" s="469">
        <v>0</v>
      </c>
    </row>
    <row r="64" spans="1:15" s="457" customFormat="1">
      <c r="A64" s="590" t="s">
        <v>66</v>
      </c>
      <c r="B64" s="408">
        <v>1</v>
      </c>
      <c r="C64" s="408">
        <v>0</v>
      </c>
      <c r="D64" s="408">
        <v>2</v>
      </c>
      <c r="E64" s="408">
        <v>1</v>
      </c>
      <c r="F64" s="408">
        <v>0</v>
      </c>
      <c r="G64" s="408">
        <v>0</v>
      </c>
      <c r="H64" s="408">
        <v>1</v>
      </c>
      <c r="I64" s="408">
        <v>1</v>
      </c>
      <c r="J64" s="408">
        <v>1</v>
      </c>
      <c r="K64" s="408">
        <v>1</v>
      </c>
      <c r="L64" s="408">
        <v>0</v>
      </c>
      <c r="M64" s="408">
        <v>0</v>
      </c>
      <c r="N64" s="408">
        <v>1</v>
      </c>
      <c r="O64" s="469">
        <v>0</v>
      </c>
    </row>
    <row r="65" spans="1:15" s="457" customFormat="1">
      <c r="A65" s="590" t="s">
        <v>28</v>
      </c>
      <c r="B65" s="408">
        <v>1</v>
      </c>
      <c r="C65" s="408">
        <v>0</v>
      </c>
      <c r="D65" s="408">
        <v>0</v>
      </c>
      <c r="E65" s="408">
        <v>0</v>
      </c>
      <c r="F65" s="408">
        <v>0</v>
      </c>
      <c r="G65" s="408">
        <v>0</v>
      </c>
      <c r="H65" s="408">
        <v>0</v>
      </c>
      <c r="I65" s="408">
        <v>0</v>
      </c>
      <c r="J65" s="408">
        <v>0</v>
      </c>
      <c r="K65" s="408">
        <v>0</v>
      </c>
      <c r="L65" s="408">
        <v>1</v>
      </c>
      <c r="M65" s="408">
        <v>0</v>
      </c>
      <c r="N65" s="408">
        <v>0</v>
      </c>
      <c r="O65" s="469">
        <v>1</v>
      </c>
    </row>
    <row r="66" spans="1:15" s="457" customFormat="1">
      <c r="A66" s="590" t="s">
        <v>69</v>
      </c>
      <c r="B66" s="408">
        <v>1</v>
      </c>
      <c r="C66" s="408">
        <v>0</v>
      </c>
      <c r="D66" s="408">
        <v>2</v>
      </c>
      <c r="E66" s="408">
        <v>1</v>
      </c>
      <c r="F66" s="408">
        <v>0</v>
      </c>
      <c r="G66" s="408">
        <v>2</v>
      </c>
      <c r="H66" s="408">
        <v>0</v>
      </c>
      <c r="I66" s="408">
        <v>1</v>
      </c>
      <c r="J66" s="408">
        <v>0</v>
      </c>
      <c r="K66" s="408">
        <v>1</v>
      </c>
      <c r="L66" s="408">
        <v>3</v>
      </c>
      <c r="M66" s="408">
        <v>4</v>
      </c>
      <c r="N66" s="408">
        <v>2</v>
      </c>
      <c r="O66" s="469">
        <v>4</v>
      </c>
    </row>
    <row r="67" spans="1:15" s="457" customFormat="1">
      <c r="A67" s="590" t="s">
        <v>533</v>
      </c>
      <c r="B67" s="408">
        <v>1</v>
      </c>
      <c r="C67" s="408">
        <v>0</v>
      </c>
      <c r="D67" s="408">
        <v>0</v>
      </c>
      <c r="E67" s="408">
        <v>1</v>
      </c>
      <c r="F67" s="408">
        <v>2</v>
      </c>
      <c r="G67" s="408">
        <v>0</v>
      </c>
      <c r="H67" s="408">
        <v>1</v>
      </c>
      <c r="I67" s="408">
        <v>0</v>
      </c>
      <c r="J67" s="408">
        <v>0</v>
      </c>
      <c r="K67" s="408">
        <v>0</v>
      </c>
      <c r="L67" s="408">
        <v>0</v>
      </c>
      <c r="M67" s="408">
        <v>0</v>
      </c>
      <c r="N67" s="408">
        <v>0</v>
      </c>
      <c r="O67" s="469">
        <v>0</v>
      </c>
    </row>
    <row r="68" spans="1:15" s="457" customFormat="1">
      <c r="A68" s="590" t="s">
        <v>35</v>
      </c>
      <c r="B68" s="408">
        <v>1</v>
      </c>
      <c r="C68" s="408">
        <v>0</v>
      </c>
      <c r="D68" s="408">
        <v>0</v>
      </c>
      <c r="E68" s="408">
        <v>1</v>
      </c>
      <c r="F68" s="408">
        <v>0</v>
      </c>
      <c r="G68" s="408">
        <v>0</v>
      </c>
      <c r="H68" s="408">
        <v>0</v>
      </c>
      <c r="I68" s="408">
        <v>1</v>
      </c>
      <c r="J68" s="408">
        <v>0</v>
      </c>
      <c r="K68" s="408">
        <v>0</v>
      </c>
      <c r="L68" s="408">
        <v>1</v>
      </c>
      <c r="M68" s="408">
        <v>0</v>
      </c>
      <c r="N68" s="408">
        <v>0</v>
      </c>
      <c r="O68" s="469">
        <v>0</v>
      </c>
    </row>
    <row r="69" spans="1:15" s="457" customFormat="1">
      <c r="A69" s="590" t="s">
        <v>40</v>
      </c>
      <c r="B69" s="408">
        <v>1</v>
      </c>
      <c r="C69" s="408">
        <v>0</v>
      </c>
      <c r="D69" s="408">
        <v>0</v>
      </c>
      <c r="E69" s="408">
        <v>2</v>
      </c>
      <c r="F69" s="408">
        <v>4</v>
      </c>
      <c r="G69" s="408">
        <v>2</v>
      </c>
      <c r="H69" s="408">
        <v>1</v>
      </c>
      <c r="I69" s="408">
        <v>0</v>
      </c>
      <c r="J69" s="408">
        <v>1</v>
      </c>
      <c r="K69" s="408">
        <v>0</v>
      </c>
      <c r="L69" s="408">
        <v>0</v>
      </c>
      <c r="M69" s="408">
        <v>0</v>
      </c>
      <c r="N69" s="408">
        <v>0</v>
      </c>
      <c r="O69" s="469">
        <v>0</v>
      </c>
    </row>
    <row r="70" spans="1:15" s="457" customFormat="1">
      <c r="A70" s="590" t="s">
        <v>80</v>
      </c>
      <c r="B70" s="408">
        <v>1</v>
      </c>
      <c r="C70" s="408">
        <v>0</v>
      </c>
      <c r="D70" s="408">
        <v>2</v>
      </c>
      <c r="E70" s="408">
        <v>1</v>
      </c>
      <c r="F70" s="408">
        <v>0</v>
      </c>
      <c r="G70" s="408">
        <v>0</v>
      </c>
      <c r="H70" s="408">
        <v>0</v>
      </c>
      <c r="I70" s="408">
        <v>3</v>
      </c>
      <c r="J70" s="408">
        <v>2</v>
      </c>
      <c r="K70" s="408">
        <v>0</v>
      </c>
      <c r="L70" s="408">
        <v>0</v>
      </c>
      <c r="M70" s="408">
        <v>1</v>
      </c>
      <c r="N70" s="408">
        <v>2</v>
      </c>
      <c r="O70" s="469">
        <v>1</v>
      </c>
    </row>
    <row r="71" spans="1:15" s="457" customFormat="1">
      <c r="A71" s="590" t="s">
        <v>84</v>
      </c>
      <c r="B71" s="408">
        <v>1</v>
      </c>
      <c r="C71" s="408">
        <v>2</v>
      </c>
      <c r="D71" s="408">
        <v>0</v>
      </c>
      <c r="E71" s="408">
        <v>0</v>
      </c>
      <c r="F71" s="408">
        <v>1</v>
      </c>
      <c r="G71" s="408">
        <v>1</v>
      </c>
      <c r="H71" s="408">
        <v>0</v>
      </c>
      <c r="I71" s="408">
        <v>0</v>
      </c>
      <c r="J71" s="408">
        <v>2</v>
      </c>
      <c r="K71" s="408">
        <v>0</v>
      </c>
      <c r="L71" s="408">
        <v>2</v>
      </c>
      <c r="M71" s="408">
        <v>0</v>
      </c>
      <c r="N71" s="408">
        <v>0</v>
      </c>
      <c r="O71" s="469">
        <v>0</v>
      </c>
    </row>
    <row r="72" spans="1:15" s="457" customFormat="1">
      <c r="A72" s="590" t="s">
        <v>89</v>
      </c>
      <c r="B72" s="408">
        <v>1</v>
      </c>
      <c r="C72" s="408">
        <v>3</v>
      </c>
      <c r="D72" s="408">
        <v>9</v>
      </c>
      <c r="E72" s="408">
        <v>0</v>
      </c>
      <c r="F72" s="408">
        <v>2</v>
      </c>
      <c r="G72" s="408">
        <v>3</v>
      </c>
      <c r="H72" s="408">
        <v>0</v>
      </c>
      <c r="I72" s="408">
        <v>0</v>
      </c>
      <c r="J72" s="408">
        <v>1</v>
      </c>
      <c r="K72" s="408">
        <v>2</v>
      </c>
      <c r="L72" s="408">
        <v>0</v>
      </c>
      <c r="M72" s="408">
        <v>2</v>
      </c>
      <c r="N72" s="408">
        <v>1</v>
      </c>
      <c r="O72" s="469">
        <v>1</v>
      </c>
    </row>
    <row r="73" spans="1:15" s="457" customFormat="1">
      <c r="A73" s="590" t="s">
        <v>108</v>
      </c>
      <c r="B73" s="408">
        <v>1</v>
      </c>
      <c r="C73" s="408">
        <v>0</v>
      </c>
      <c r="D73" s="408">
        <v>0</v>
      </c>
      <c r="E73" s="408">
        <v>1</v>
      </c>
      <c r="F73" s="408">
        <v>0</v>
      </c>
      <c r="G73" s="408">
        <v>0</v>
      </c>
      <c r="H73" s="408">
        <v>0</v>
      </c>
      <c r="I73" s="408">
        <v>0</v>
      </c>
      <c r="J73" s="408">
        <v>1</v>
      </c>
      <c r="K73" s="408">
        <v>0</v>
      </c>
      <c r="L73" s="408">
        <v>1</v>
      </c>
      <c r="M73" s="408">
        <v>0</v>
      </c>
      <c r="N73" s="408">
        <v>0</v>
      </c>
      <c r="O73" s="469">
        <v>0</v>
      </c>
    </row>
    <row r="74" spans="1:15" s="457" customFormat="1">
      <c r="A74" s="590" t="s">
        <v>49</v>
      </c>
      <c r="B74" s="408">
        <v>1</v>
      </c>
      <c r="C74" s="408">
        <v>0</v>
      </c>
      <c r="D74" s="408">
        <v>0</v>
      </c>
      <c r="E74" s="408">
        <v>0</v>
      </c>
      <c r="F74" s="408">
        <v>0</v>
      </c>
      <c r="G74" s="408">
        <v>0</v>
      </c>
      <c r="H74" s="408">
        <v>0</v>
      </c>
      <c r="I74" s="408">
        <v>0</v>
      </c>
      <c r="J74" s="408">
        <v>0</v>
      </c>
      <c r="K74" s="408">
        <v>0</v>
      </c>
      <c r="L74" s="408">
        <v>0</v>
      </c>
      <c r="M74" s="408">
        <v>0</v>
      </c>
      <c r="N74" s="408">
        <v>0</v>
      </c>
      <c r="O74" s="469">
        <v>1</v>
      </c>
    </row>
    <row r="75" spans="1:15" s="457" customFormat="1">
      <c r="A75" s="590" t="s">
        <v>50</v>
      </c>
      <c r="B75" s="408">
        <v>1</v>
      </c>
      <c r="C75" s="408">
        <v>0</v>
      </c>
      <c r="D75" s="408">
        <v>0</v>
      </c>
      <c r="E75" s="408">
        <v>1</v>
      </c>
      <c r="F75" s="408">
        <v>0</v>
      </c>
      <c r="G75" s="408">
        <v>0</v>
      </c>
      <c r="H75" s="408">
        <v>0</v>
      </c>
      <c r="I75" s="408">
        <v>0</v>
      </c>
      <c r="J75" s="408">
        <v>0</v>
      </c>
      <c r="K75" s="408">
        <v>2</v>
      </c>
      <c r="L75" s="408">
        <v>0</v>
      </c>
      <c r="M75" s="408">
        <v>0</v>
      </c>
      <c r="N75" s="408">
        <v>1</v>
      </c>
      <c r="O75" s="469">
        <v>0</v>
      </c>
    </row>
    <row r="76" spans="1:15" s="457" customFormat="1">
      <c r="A76" s="590" t="s">
        <v>105</v>
      </c>
      <c r="B76" s="408">
        <v>1</v>
      </c>
      <c r="C76" s="408">
        <v>0</v>
      </c>
      <c r="D76" s="408">
        <v>9</v>
      </c>
      <c r="E76" s="408">
        <v>30</v>
      </c>
      <c r="F76" s="408">
        <v>17</v>
      </c>
      <c r="G76" s="408">
        <v>7</v>
      </c>
      <c r="H76" s="408">
        <v>0</v>
      </c>
      <c r="I76" s="408">
        <v>3</v>
      </c>
      <c r="J76" s="408">
        <v>0</v>
      </c>
      <c r="K76" s="408">
        <v>0</v>
      </c>
      <c r="L76" s="408">
        <v>0</v>
      </c>
      <c r="M76" s="408">
        <v>1</v>
      </c>
      <c r="N76" s="408">
        <v>0</v>
      </c>
      <c r="O76" s="469">
        <v>0</v>
      </c>
    </row>
    <row r="77" spans="1:15" s="457" customFormat="1">
      <c r="A77" s="636" t="s">
        <v>54</v>
      </c>
      <c r="B77" s="408">
        <v>1</v>
      </c>
      <c r="C77" s="408">
        <v>3</v>
      </c>
      <c r="D77" s="408">
        <v>1</v>
      </c>
      <c r="E77" s="408">
        <v>1</v>
      </c>
      <c r="F77" s="408">
        <v>1</v>
      </c>
      <c r="G77" s="408">
        <v>1</v>
      </c>
      <c r="H77" s="408">
        <v>2</v>
      </c>
      <c r="I77" s="408">
        <v>5</v>
      </c>
      <c r="J77" s="408">
        <v>1</v>
      </c>
      <c r="K77" s="408">
        <v>3</v>
      </c>
      <c r="L77" s="408">
        <v>0</v>
      </c>
      <c r="M77" s="408">
        <v>0</v>
      </c>
      <c r="N77" s="408">
        <v>0</v>
      </c>
      <c r="O77" s="469">
        <v>1</v>
      </c>
    </row>
    <row r="78" spans="1:15" s="457" customFormat="1">
      <c r="A78" s="590" t="s">
        <v>101</v>
      </c>
      <c r="B78" s="408">
        <v>1</v>
      </c>
      <c r="C78" s="408">
        <v>0</v>
      </c>
      <c r="D78" s="408">
        <v>0</v>
      </c>
      <c r="E78" s="408">
        <v>0</v>
      </c>
      <c r="F78" s="408">
        <v>0</v>
      </c>
      <c r="G78" s="408">
        <v>1</v>
      </c>
      <c r="H78" s="408">
        <v>0</v>
      </c>
      <c r="I78" s="408">
        <v>0</v>
      </c>
      <c r="J78" s="408">
        <v>0</v>
      </c>
      <c r="K78" s="408">
        <v>1</v>
      </c>
      <c r="L78" s="408">
        <v>0</v>
      </c>
      <c r="M78" s="408">
        <v>0</v>
      </c>
      <c r="N78" s="408">
        <v>1</v>
      </c>
      <c r="O78" s="469">
        <v>0</v>
      </c>
    </row>
    <row r="79" spans="1:15" s="457" customFormat="1">
      <c r="A79" s="590" t="s">
        <v>149</v>
      </c>
      <c r="B79" s="408">
        <v>0</v>
      </c>
      <c r="C79" s="408">
        <v>0</v>
      </c>
      <c r="D79" s="408">
        <v>0</v>
      </c>
      <c r="E79" s="408">
        <v>0</v>
      </c>
      <c r="F79" s="408">
        <v>0</v>
      </c>
      <c r="G79" s="408">
        <v>0</v>
      </c>
      <c r="H79" s="408">
        <v>0</v>
      </c>
      <c r="I79" s="408">
        <v>0</v>
      </c>
      <c r="J79" s="408">
        <v>1</v>
      </c>
      <c r="K79" s="408">
        <v>0</v>
      </c>
      <c r="L79" s="408">
        <v>0</v>
      </c>
      <c r="M79" s="408">
        <v>0</v>
      </c>
      <c r="N79" s="408">
        <v>1</v>
      </c>
      <c r="O79" s="469">
        <v>0</v>
      </c>
    </row>
    <row r="80" spans="1:15" s="457" customFormat="1">
      <c r="A80" s="590" t="s">
        <v>702</v>
      </c>
      <c r="B80" s="408">
        <v>0</v>
      </c>
      <c r="C80" s="408">
        <v>0</v>
      </c>
      <c r="D80" s="408">
        <v>1</v>
      </c>
      <c r="E80" s="408">
        <v>0</v>
      </c>
      <c r="F80" s="408">
        <v>0</v>
      </c>
      <c r="G80" s="408">
        <v>0</v>
      </c>
      <c r="H80" s="408">
        <v>0</v>
      </c>
      <c r="I80" s="408">
        <v>0</v>
      </c>
      <c r="J80" s="408">
        <v>0</v>
      </c>
      <c r="K80" s="408">
        <v>0</v>
      </c>
      <c r="L80" s="408">
        <v>0</v>
      </c>
      <c r="M80" s="408">
        <v>0</v>
      </c>
      <c r="N80" s="408">
        <v>0</v>
      </c>
      <c r="O80" s="469">
        <v>0</v>
      </c>
    </row>
    <row r="81" spans="1:15" s="457" customFormat="1">
      <c r="A81" s="590" t="s">
        <v>17</v>
      </c>
      <c r="B81" s="408">
        <v>0</v>
      </c>
      <c r="C81" s="408">
        <v>0</v>
      </c>
      <c r="D81" s="408">
        <v>0</v>
      </c>
      <c r="E81" s="408">
        <v>0</v>
      </c>
      <c r="F81" s="408">
        <v>0</v>
      </c>
      <c r="G81" s="408">
        <v>0</v>
      </c>
      <c r="H81" s="408">
        <v>0</v>
      </c>
      <c r="I81" s="408">
        <v>0</v>
      </c>
      <c r="J81" s="408">
        <v>0</v>
      </c>
      <c r="K81" s="408">
        <v>0</v>
      </c>
      <c r="L81" s="408">
        <v>0</v>
      </c>
      <c r="M81" s="408">
        <v>0</v>
      </c>
      <c r="N81" s="408">
        <v>0</v>
      </c>
      <c r="O81" s="469">
        <v>0</v>
      </c>
    </row>
    <row r="82" spans="1:15" s="457" customFormat="1">
      <c r="A82" s="636" t="s">
        <v>294</v>
      </c>
      <c r="B82" s="408">
        <v>0</v>
      </c>
      <c r="C82" s="408">
        <v>0</v>
      </c>
      <c r="D82" s="408">
        <v>2</v>
      </c>
      <c r="E82" s="408">
        <v>1</v>
      </c>
      <c r="F82" s="408">
        <v>1</v>
      </c>
      <c r="G82" s="408">
        <v>1</v>
      </c>
      <c r="H82" s="408">
        <v>0</v>
      </c>
      <c r="I82" s="408">
        <v>0</v>
      </c>
      <c r="J82" s="408">
        <v>0</v>
      </c>
      <c r="K82" s="408">
        <v>1</v>
      </c>
      <c r="L82" s="408">
        <v>1</v>
      </c>
      <c r="M82" s="408">
        <v>0</v>
      </c>
      <c r="N82" s="408">
        <v>0</v>
      </c>
      <c r="O82" s="469">
        <v>0</v>
      </c>
    </row>
    <row r="83" spans="1:15" s="457" customFormat="1">
      <c r="A83" s="590" t="s">
        <v>395</v>
      </c>
      <c r="B83" s="408">
        <v>0</v>
      </c>
      <c r="C83" s="408">
        <v>0</v>
      </c>
      <c r="D83" s="408">
        <v>1</v>
      </c>
      <c r="E83" s="408">
        <v>0</v>
      </c>
      <c r="F83" s="408">
        <v>1</v>
      </c>
      <c r="G83" s="408">
        <v>0</v>
      </c>
      <c r="H83" s="408">
        <v>1</v>
      </c>
      <c r="I83" s="408">
        <v>1</v>
      </c>
      <c r="J83" s="408">
        <v>0</v>
      </c>
      <c r="K83" s="408">
        <v>0</v>
      </c>
      <c r="L83" s="408">
        <v>1</v>
      </c>
      <c r="M83" s="408">
        <v>0</v>
      </c>
      <c r="N83" s="408">
        <v>0</v>
      </c>
      <c r="O83" s="469">
        <v>0</v>
      </c>
    </row>
    <row r="84" spans="1:15" s="457" customFormat="1">
      <c r="A84" s="590" t="s">
        <v>577</v>
      </c>
      <c r="B84" s="408">
        <v>0</v>
      </c>
      <c r="C84" s="408">
        <v>1</v>
      </c>
      <c r="D84" s="408">
        <v>0</v>
      </c>
      <c r="E84" s="408">
        <v>0</v>
      </c>
      <c r="F84" s="408">
        <v>1</v>
      </c>
      <c r="G84" s="408">
        <v>1</v>
      </c>
      <c r="H84" s="408">
        <v>0</v>
      </c>
      <c r="I84" s="408">
        <v>0</v>
      </c>
      <c r="J84" s="408">
        <v>0</v>
      </c>
      <c r="K84" s="408">
        <v>0</v>
      </c>
      <c r="L84" s="408">
        <v>0</v>
      </c>
      <c r="M84" s="408">
        <v>0</v>
      </c>
      <c r="N84" s="408">
        <v>0</v>
      </c>
      <c r="O84" s="469">
        <v>0</v>
      </c>
    </row>
    <row r="85" spans="1:15" s="457" customFormat="1">
      <c r="A85" s="590" t="s">
        <v>150</v>
      </c>
      <c r="B85" s="408">
        <v>0</v>
      </c>
      <c r="C85" s="408">
        <v>1</v>
      </c>
      <c r="D85" s="408">
        <v>0</v>
      </c>
      <c r="E85" s="408">
        <v>0</v>
      </c>
      <c r="F85" s="408">
        <v>1</v>
      </c>
      <c r="G85" s="408">
        <v>0</v>
      </c>
      <c r="H85" s="408">
        <v>0</v>
      </c>
      <c r="I85" s="408">
        <v>1</v>
      </c>
      <c r="J85" s="408">
        <v>1</v>
      </c>
      <c r="K85" s="408">
        <v>0</v>
      </c>
      <c r="L85" s="408">
        <v>0</v>
      </c>
      <c r="M85" s="408">
        <v>1</v>
      </c>
      <c r="N85" s="408">
        <v>1</v>
      </c>
      <c r="O85" s="469">
        <v>0</v>
      </c>
    </row>
    <row r="86" spans="1:15" s="457" customFormat="1">
      <c r="A86" s="590" t="s">
        <v>487</v>
      </c>
      <c r="B86" s="408">
        <v>0</v>
      </c>
      <c r="C86" s="408">
        <v>0</v>
      </c>
      <c r="D86" s="408">
        <v>0</v>
      </c>
      <c r="E86" s="408">
        <v>0</v>
      </c>
      <c r="F86" s="408">
        <v>1</v>
      </c>
      <c r="G86" s="408">
        <v>0</v>
      </c>
      <c r="H86" s="408">
        <v>0</v>
      </c>
      <c r="I86" s="408">
        <v>0</v>
      </c>
      <c r="J86" s="408">
        <v>1</v>
      </c>
      <c r="K86" s="408">
        <v>0</v>
      </c>
      <c r="L86" s="408">
        <v>0</v>
      </c>
      <c r="M86" s="408">
        <v>0</v>
      </c>
      <c r="N86" s="408">
        <v>0</v>
      </c>
      <c r="O86" s="469">
        <v>0</v>
      </c>
    </row>
    <row r="87" spans="1:15" s="457" customFormat="1">
      <c r="A87" s="590" t="s">
        <v>578</v>
      </c>
      <c r="B87" s="408">
        <v>0</v>
      </c>
      <c r="C87" s="408">
        <v>0</v>
      </c>
      <c r="D87" s="408">
        <v>0</v>
      </c>
      <c r="E87" s="408">
        <v>0</v>
      </c>
      <c r="F87" s="408">
        <v>0</v>
      </c>
      <c r="G87" s="408">
        <v>1</v>
      </c>
      <c r="H87" s="408">
        <v>0</v>
      </c>
      <c r="I87" s="408">
        <v>0</v>
      </c>
      <c r="J87" s="408">
        <v>0</v>
      </c>
      <c r="K87" s="408">
        <v>0</v>
      </c>
      <c r="L87" s="408">
        <v>0</v>
      </c>
      <c r="M87" s="408">
        <v>0</v>
      </c>
      <c r="N87" s="408">
        <v>0</v>
      </c>
      <c r="O87" s="469">
        <v>0</v>
      </c>
    </row>
    <row r="88" spans="1:15" s="457" customFormat="1">
      <c r="A88" s="590" t="s">
        <v>20</v>
      </c>
      <c r="B88" s="408">
        <v>0</v>
      </c>
      <c r="C88" s="408">
        <v>1</v>
      </c>
      <c r="D88" s="408">
        <v>0</v>
      </c>
      <c r="E88" s="408">
        <v>0</v>
      </c>
      <c r="F88" s="408">
        <v>0</v>
      </c>
      <c r="G88" s="408">
        <v>0</v>
      </c>
      <c r="H88" s="408">
        <v>0</v>
      </c>
      <c r="I88" s="408">
        <v>0</v>
      </c>
      <c r="J88" s="408">
        <v>0</v>
      </c>
      <c r="K88" s="408">
        <v>0</v>
      </c>
      <c r="L88" s="408">
        <v>2</v>
      </c>
      <c r="M88" s="408">
        <v>0</v>
      </c>
      <c r="N88" s="408">
        <v>1</v>
      </c>
      <c r="O88" s="469">
        <v>0</v>
      </c>
    </row>
    <row r="89" spans="1:15" s="457" customFormat="1">
      <c r="A89" s="590" t="s">
        <v>579</v>
      </c>
      <c r="B89" s="408">
        <v>0</v>
      </c>
      <c r="C89" s="408">
        <v>0</v>
      </c>
      <c r="D89" s="408">
        <v>0</v>
      </c>
      <c r="E89" s="408">
        <v>0</v>
      </c>
      <c r="F89" s="408">
        <v>0</v>
      </c>
      <c r="G89" s="408">
        <v>1</v>
      </c>
      <c r="H89" s="408">
        <v>0</v>
      </c>
      <c r="I89" s="408">
        <v>0</v>
      </c>
      <c r="J89" s="408">
        <v>0</v>
      </c>
      <c r="K89" s="408">
        <v>0</v>
      </c>
      <c r="L89" s="408">
        <v>0</v>
      </c>
      <c r="M89" s="408">
        <v>0</v>
      </c>
      <c r="N89" s="408">
        <v>0</v>
      </c>
      <c r="O89" s="469">
        <v>0</v>
      </c>
    </row>
    <row r="90" spans="1:15" s="457" customFormat="1">
      <c r="A90" s="590" t="s">
        <v>23</v>
      </c>
      <c r="B90" s="408">
        <v>0</v>
      </c>
      <c r="C90" s="408">
        <v>0</v>
      </c>
      <c r="D90" s="408">
        <v>0</v>
      </c>
      <c r="E90" s="408">
        <v>0</v>
      </c>
      <c r="F90" s="408">
        <v>1</v>
      </c>
      <c r="G90" s="408">
        <v>0</v>
      </c>
      <c r="H90" s="408">
        <v>1</v>
      </c>
      <c r="I90" s="408">
        <v>1</v>
      </c>
      <c r="J90" s="408">
        <v>0</v>
      </c>
      <c r="K90" s="408">
        <v>1</v>
      </c>
      <c r="L90" s="408">
        <v>0</v>
      </c>
      <c r="M90" s="408">
        <v>0</v>
      </c>
      <c r="N90" s="408">
        <v>0</v>
      </c>
      <c r="O90" s="469">
        <v>0</v>
      </c>
    </row>
    <row r="91" spans="1:15" s="457" customFormat="1">
      <c r="A91" s="590" t="s">
        <v>114</v>
      </c>
      <c r="B91" s="408">
        <v>0</v>
      </c>
      <c r="C91" s="408">
        <v>0</v>
      </c>
      <c r="D91" s="408">
        <v>0</v>
      </c>
      <c r="E91" s="408">
        <v>0</v>
      </c>
      <c r="F91" s="408">
        <v>0</v>
      </c>
      <c r="G91" s="408">
        <v>0</v>
      </c>
      <c r="H91" s="408">
        <v>0</v>
      </c>
      <c r="I91" s="408">
        <v>0</v>
      </c>
      <c r="J91" s="408">
        <v>2</v>
      </c>
      <c r="K91" s="408">
        <v>0</v>
      </c>
      <c r="L91" s="408">
        <v>0</v>
      </c>
      <c r="M91" s="408">
        <v>0</v>
      </c>
      <c r="N91" s="408">
        <v>0</v>
      </c>
      <c r="O91" s="469">
        <v>1</v>
      </c>
    </row>
    <row r="92" spans="1:15" s="457" customFormat="1">
      <c r="A92" s="590" t="s">
        <v>24</v>
      </c>
      <c r="B92" s="408">
        <v>0</v>
      </c>
      <c r="C92" s="408">
        <v>0</v>
      </c>
      <c r="D92" s="408">
        <v>0</v>
      </c>
      <c r="E92" s="408">
        <v>0</v>
      </c>
      <c r="F92" s="408">
        <v>0</v>
      </c>
      <c r="G92" s="408">
        <v>0</v>
      </c>
      <c r="H92" s="408">
        <v>0</v>
      </c>
      <c r="I92" s="408">
        <v>0</v>
      </c>
      <c r="J92" s="408">
        <v>0</v>
      </c>
      <c r="K92" s="408">
        <v>0</v>
      </c>
      <c r="L92" s="408">
        <v>0</v>
      </c>
      <c r="M92" s="408">
        <v>0</v>
      </c>
      <c r="N92" s="408">
        <v>1</v>
      </c>
      <c r="O92" s="469">
        <v>0</v>
      </c>
    </row>
    <row r="93" spans="1:15" s="457" customFormat="1">
      <c r="A93" s="590" t="s">
        <v>115</v>
      </c>
      <c r="B93" s="408">
        <v>0</v>
      </c>
      <c r="C93" s="408">
        <v>0</v>
      </c>
      <c r="D93" s="408">
        <v>0</v>
      </c>
      <c r="E93" s="408">
        <v>0</v>
      </c>
      <c r="F93" s="408">
        <v>0</v>
      </c>
      <c r="G93" s="408">
        <v>0</v>
      </c>
      <c r="H93" s="408">
        <v>0</v>
      </c>
      <c r="I93" s="408">
        <v>0</v>
      </c>
      <c r="J93" s="408">
        <v>0</v>
      </c>
      <c r="K93" s="408">
        <v>0</v>
      </c>
      <c r="L93" s="408">
        <v>0</v>
      </c>
      <c r="M93" s="408">
        <v>0</v>
      </c>
      <c r="N93" s="408">
        <v>0</v>
      </c>
      <c r="O93" s="469">
        <v>0</v>
      </c>
    </row>
    <row r="94" spans="1:15" s="457" customFormat="1">
      <c r="A94" s="590" t="s">
        <v>618</v>
      </c>
      <c r="B94" s="408">
        <v>0</v>
      </c>
      <c r="C94" s="408">
        <v>1</v>
      </c>
      <c r="D94" s="408">
        <v>0</v>
      </c>
      <c r="E94" s="408">
        <v>2</v>
      </c>
      <c r="F94" s="408">
        <v>1</v>
      </c>
      <c r="G94" s="408">
        <v>0</v>
      </c>
      <c r="H94" s="408">
        <v>0</v>
      </c>
      <c r="I94" s="408">
        <v>0</v>
      </c>
      <c r="J94" s="408">
        <v>0</v>
      </c>
      <c r="K94" s="408">
        <v>0</v>
      </c>
      <c r="L94" s="408">
        <v>0</v>
      </c>
      <c r="M94" s="408">
        <v>0</v>
      </c>
      <c r="N94" s="408">
        <v>0</v>
      </c>
      <c r="O94" s="469">
        <v>0</v>
      </c>
    </row>
    <row r="95" spans="1:15" s="457" customFormat="1">
      <c r="A95" s="590" t="s">
        <v>25</v>
      </c>
      <c r="B95" s="408">
        <v>0</v>
      </c>
      <c r="C95" s="408">
        <v>0</v>
      </c>
      <c r="D95" s="408">
        <v>0</v>
      </c>
      <c r="E95" s="408">
        <v>1</v>
      </c>
      <c r="F95" s="408">
        <v>3</v>
      </c>
      <c r="G95" s="408">
        <v>1</v>
      </c>
      <c r="H95" s="408">
        <v>0</v>
      </c>
      <c r="I95" s="408">
        <v>0</v>
      </c>
      <c r="J95" s="408">
        <v>0</v>
      </c>
      <c r="K95" s="408">
        <v>0</v>
      </c>
      <c r="L95" s="408">
        <v>2</v>
      </c>
      <c r="M95" s="408">
        <v>0</v>
      </c>
      <c r="N95" s="408">
        <v>1</v>
      </c>
      <c r="O95" s="469">
        <v>0</v>
      </c>
    </row>
    <row r="96" spans="1:15" s="457" customFormat="1">
      <c r="A96" s="590" t="s">
        <v>580</v>
      </c>
      <c r="B96" s="408">
        <v>0</v>
      </c>
      <c r="C96" s="408">
        <v>0</v>
      </c>
      <c r="D96" s="408">
        <v>0</v>
      </c>
      <c r="E96" s="408">
        <v>0</v>
      </c>
      <c r="F96" s="408">
        <v>0</v>
      </c>
      <c r="G96" s="408">
        <v>1</v>
      </c>
      <c r="H96" s="408">
        <v>0</v>
      </c>
      <c r="I96" s="408">
        <v>0</v>
      </c>
      <c r="J96" s="408">
        <v>0</v>
      </c>
      <c r="K96" s="408">
        <v>0</v>
      </c>
      <c r="L96" s="408">
        <v>0</v>
      </c>
      <c r="M96" s="408">
        <v>0</v>
      </c>
      <c r="N96" s="408">
        <v>0</v>
      </c>
      <c r="O96" s="469">
        <v>0</v>
      </c>
    </row>
    <row r="97" spans="1:15" s="457" customFormat="1">
      <c r="A97" s="617" t="s">
        <v>527</v>
      </c>
      <c r="B97" s="408">
        <v>0</v>
      </c>
      <c r="C97" s="408">
        <v>0</v>
      </c>
      <c r="D97" s="408">
        <v>0</v>
      </c>
      <c r="E97" s="408">
        <v>0</v>
      </c>
      <c r="F97" s="408">
        <v>0</v>
      </c>
      <c r="G97" s="408">
        <v>0</v>
      </c>
      <c r="H97" s="408">
        <v>0</v>
      </c>
      <c r="I97" s="408">
        <v>1</v>
      </c>
      <c r="J97" s="408">
        <v>0</v>
      </c>
      <c r="K97" s="408">
        <v>0</v>
      </c>
      <c r="L97" s="408">
        <v>0</v>
      </c>
      <c r="M97" s="408">
        <v>0</v>
      </c>
      <c r="N97" s="408">
        <v>0</v>
      </c>
      <c r="O97" s="469">
        <v>0</v>
      </c>
    </row>
    <row r="98" spans="1:15" s="457" customFormat="1">
      <c r="A98" s="590" t="s">
        <v>119</v>
      </c>
      <c r="B98" s="408">
        <v>0</v>
      </c>
      <c r="C98" s="408">
        <v>0</v>
      </c>
      <c r="D98" s="408">
        <v>1</v>
      </c>
      <c r="E98" s="408">
        <v>1</v>
      </c>
      <c r="F98" s="408">
        <v>1</v>
      </c>
      <c r="G98" s="408">
        <v>1</v>
      </c>
      <c r="H98" s="408">
        <v>1</v>
      </c>
      <c r="I98" s="408">
        <v>1</v>
      </c>
      <c r="J98" s="408">
        <v>1</v>
      </c>
      <c r="K98" s="408">
        <v>0</v>
      </c>
      <c r="L98" s="408">
        <v>0</v>
      </c>
      <c r="M98" s="408">
        <v>0</v>
      </c>
      <c r="N98" s="408">
        <v>0</v>
      </c>
      <c r="O98" s="469">
        <v>0</v>
      </c>
    </row>
    <row r="99" spans="1:15" s="457" customFormat="1">
      <c r="A99" s="590" t="s">
        <v>625</v>
      </c>
      <c r="B99" s="408">
        <v>0</v>
      </c>
      <c r="C99" s="408">
        <v>0</v>
      </c>
      <c r="D99" s="408">
        <v>0</v>
      </c>
      <c r="E99" s="408">
        <v>1</v>
      </c>
      <c r="F99" s="408">
        <v>0</v>
      </c>
      <c r="G99" s="408">
        <v>0</v>
      </c>
      <c r="H99" s="408">
        <v>0</v>
      </c>
      <c r="I99" s="408">
        <v>0</v>
      </c>
      <c r="J99" s="408">
        <v>0</v>
      </c>
      <c r="K99" s="408">
        <v>0</v>
      </c>
      <c r="L99" s="408">
        <v>0</v>
      </c>
      <c r="M99" s="408">
        <v>0</v>
      </c>
      <c r="N99" s="408">
        <v>0</v>
      </c>
      <c r="O99" s="469">
        <v>0</v>
      </c>
    </row>
    <row r="100" spans="1:15" s="457" customFormat="1">
      <c r="A100" s="590" t="s">
        <v>42</v>
      </c>
      <c r="B100" s="408">
        <v>0</v>
      </c>
      <c r="C100" s="408">
        <v>1</v>
      </c>
      <c r="D100" s="408">
        <v>2</v>
      </c>
      <c r="E100" s="408">
        <v>6</v>
      </c>
      <c r="F100" s="408">
        <v>6</v>
      </c>
      <c r="G100" s="408">
        <v>6</v>
      </c>
      <c r="H100" s="408">
        <v>9</v>
      </c>
      <c r="I100" s="408">
        <v>12</v>
      </c>
      <c r="J100" s="408">
        <v>2</v>
      </c>
      <c r="K100" s="408">
        <v>4</v>
      </c>
      <c r="L100" s="408">
        <v>1</v>
      </c>
      <c r="M100" s="408">
        <v>1</v>
      </c>
      <c r="N100" s="408">
        <v>0</v>
      </c>
      <c r="O100" s="469">
        <v>3</v>
      </c>
    </row>
    <row r="101" spans="1:15" s="457" customFormat="1">
      <c r="A101" s="590" t="s">
        <v>622</v>
      </c>
      <c r="B101" s="408">
        <v>0</v>
      </c>
      <c r="C101" s="408">
        <v>0</v>
      </c>
      <c r="D101" s="408">
        <v>0</v>
      </c>
      <c r="E101" s="408">
        <v>0</v>
      </c>
      <c r="F101" s="408">
        <v>1</v>
      </c>
      <c r="G101" s="408">
        <v>0</v>
      </c>
      <c r="H101" s="408">
        <v>0</v>
      </c>
      <c r="I101" s="408">
        <v>0</v>
      </c>
      <c r="J101" s="408">
        <v>0</v>
      </c>
      <c r="K101" s="408">
        <v>0</v>
      </c>
      <c r="L101" s="408">
        <v>0</v>
      </c>
      <c r="M101" s="408">
        <v>0</v>
      </c>
      <c r="N101" s="408">
        <v>0</v>
      </c>
      <c r="O101" s="469">
        <v>0</v>
      </c>
    </row>
    <row r="102" spans="1:15" s="457" customFormat="1">
      <c r="A102" s="590" t="s">
        <v>43</v>
      </c>
      <c r="B102" s="408">
        <v>0</v>
      </c>
      <c r="C102" s="408">
        <v>1</v>
      </c>
      <c r="D102" s="408">
        <v>0</v>
      </c>
      <c r="E102" s="408">
        <v>1</v>
      </c>
      <c r="F102" s="408">
        <v>1</v>
      </c>
      <c r="G102" s="408">
        <v>3</v>
      </c>
      <c r="H102" s="408">
        <v>1</v>
      </c>
      <c r="I102" s="408">
        <v>0</v>
      </c>
      <c r="J102" s="408">
        <v>1</v>
      </c>
      <c r="K102" s="408">
        <v>0</v>
      </c>
      <c r="L102" s="408">
        <v>1</v>
      </c>
      <c r="M102" s="408">
        <v>1</v>
      </c>
      <c r="N102" s="408">
        <v>0</v>
      </c>
      <c r="O102" s="469">
        <v>0</v>
      </c>
    </row>
    <row r="103" spans="1:15" s="457" customFormat="1">
      <c r="A103" s="590" t="s">
        <v>626</v>
      </c>
      <c r="B103" s="408">
        <v>0</v>
      </c>
      <c r="C103" s="408">
        <v>0</v>
      </c>
      <c r="D103" s="408">
        <v>0</v>
      </c>
      <c r="E103" s="408">
        <v>1</v>
      </c>
      <c r="F103" s="408">
        <v>0</v>
      </c>
      <c r="G103" s="408">
        <v>0</v>
      </c>
      <c r="H103" s="408">
        <v>0</v>
      </c>
      <c r="I103" s="408">
        <v>0</v>
      </c>
      <c r="J103" s="408">
        <v>0</v>
      </c>
      <c r="K103" s="408">
        <v>0</v>
      </c>
      <c r="L103" s="408">
        <v>0</v>
      </c>
      <c r="M103" s="408">
        <v>0</v>
      </c>
      <c r="N103" s="408">
        <v>0</v>
      </c>
      <c r="O103" s="469">
        <v>0</v>
      </c>
    </row>
    <row r="104" spans="1:15" s="457" customFormat="1">
      <c r="A104" s="590" t="s">
        <v>44</v>
      </c>
      <c r="B104" s="408">
        <v>0</v>
      </c>
      <c r="C104" s="408">
        <v>0</v>
      </c>
      <c r="D104" s="408">
        <v>0</v>
      </c>
      <c r="E104" s="408">
        <v>0</v>
      </c>
      <c r="F104" s="408">
        <v>0</v>
      </c>
      <c r="G104" s="408">
        <v>0</v>
      </c>
      <c r="H104" s="408">
        <v>0</v>
      </c>
      <c r="I104" s="408">
        <v>0</v>
      </c>
      <c r="J104" s="408">
        <v>0</v>
      </c>
      <c r="K104" s="408">
        <v>1</v>
      </c>
      <c r="L104" s="408">
        <v>0</v>
      </c>
      <c r="M104" s="408">
        <v>0</v>
      </c>
      <c r="N104" s="408">
        <v>0</v>
      </c>
      <c r="O104" s="469">
        <v>1</v>
      </c>
    </row>
    <row r="105" spans="1:15" s="457" customFormat="1">
      <c r="A105" s="590" t="s">
        <v>399</v>
      </c>
      <c r="B105" s="408">
        <v>0</v>
      </c>
      <c r="C105" s="408">
        <v>0</v>
      </c>
      <c r="D105" s="408">
        <v>0</v>
      </c>
      <c r="E105" s="408">
        <v>0</v>
      </c>
      <c r="F105" s="408">
        <v>0</v>
      </c>
      <c r="G105" s="408">
        <v>0</v>
      </c>
      <c r="H105" s="408">
        <v>0</v>
      </c>
      <c r="I105" s="408">
        <v>0</v>
      </c>
      <c r="J105" s="408">
        <v>0</v>
      </c>
      <c r="K105" s="408">
        <v>0</v>
      </c>
      <c r="L105" s="408">
        <v>1</v>
      </c>
      <c r="M105" s="408">
        <v>0</v>
      </c>
      <c r="N105" s="408">
        <v>0</v>
      </c>
      <c r="O105" s="469">
        <v>0</v>
      </c>
    </row>
    <row r="106" spans="1:15" s="457" customFormat="1">
      <c r="A106" s="590" t="s">
        <v>45</v>
      </c>
      <c r="B106" s="408">
        <v>0</v>
      </c>
      <c r="C106" s="408">
        <v>0</v>
      </c>
      <c r="D106" s="408">
        <v>1</v>
      </c>
      <c r="E106" s="408">
        <v>0</v>
      </c>
      <c r="F106" s="408">
        <v>0</v>
      </c>
      <c r="G106" s="408">
        <v>0</v>
      </c>
      <c r="H106" s="408">
        <v>0</v>
      </c>
      <c r="I106" s="408">
        <v>0</v>
      </c>
      <c r="J106" s="408">
        <v>0</v>
      </c>
      <c r="K106" s="408">
        <v>0</v>
      </c>
      <c r="L106" s="408">
        <v>0</v>
      </c>
      <c r="M106" s="408">
        <v>0</v>
      </c>
      <c r="N106" s="408">
        <v>0</v>
      </c>
      <c r="O106" s="469">
        <v>0</v>
      </c>
    </row>
    <row r="107" spans="1:15" s="457" customFormat="1">
      <c r="A107" s="590" t="s">
        <v>582</v>
      </c>
      <c r="B107" s="408">
        <v>0</v>
      </c>
      <c r="C107" s="408">
        <v>0</v>
      </c>
      <c r="D107" s="408">
        <v>0</v>
      </c>
      <c r="E107" s="408">
        <v>0</v>
      </c>
      <c r="F107" s="408">
        <v>0</v>
      </c>
      <c r="G107" s="408">
        <v>1</v>
      </c>
      <c r="H107" s="408">
        <v>0</v>
      </c>
      <c r="I107" s="408">
        <v>0</v>
      </c>
      <c r="J107" s="408">
        <v>0</v>
      </c>
      <c r="K107" s="408">
        <v>0</v>
      </c>
      <c r="L107" s="408">
        <v>0</v>
      </c>
      <c r="M107" s="408">
        <v>0</v>
      </c>
      <c r="N107" s="408">
        <v>0</v>
      </c>
      <c r="O107" s="469">
        <v>0</v>
      </c>
    </row>
    <row r="108" spans="1:15" s="457" customFormat="1">
      <c r="A108" s="590" t="s">
        <v>583</v>
      </c>
      <c r="B108" s="408">
        <v>0</v>
      </c>
      <c r="C108" s="408">
        <v>1</v>
      </c>
      <c r="D108" s="408">
        <v>1</v>
      </c>
      <c r="E108" s="408">
        <v>3</v>
      </c>
      <c r="F108" s="408">
        <v>6</v>
      </c>
      <c r="G108" s="408">
        <v>1</v>
      </c>
      <c r="H108" s="408">
        <v>0</v>
      </c>
      <c r="I108" s="408">
        <v>0</v>
      </c>
      <c r="J108" s="408">
        <v>0</v>
      </c>
      <c r="K108" s="408">
        <v>0</v>
      </c>
      <c r="L108" s="408">
        <v>0</v>
      </c>
      <c r="M108" s="408">
        <v>0</v>
      </c>
      <c r="N108" s="408">
        <v>0</v>
      </c>
      <c r="O108" s="469">
        <v>0</v>
      </c>
    </row>
    <row r="109" spans="1:15" s="457" customFormat="1">
      <c r="A109" s="590" t="s">
        <v>47</v>
      </c>
      <c r="B109" s="408">
        <v>0</v>
      </c>
      <c r="C109" s="408">
        <v>0</v>
      </c>
      <c r="D109" s="408">
        <v>0</v>
      </c>
      <c r="E109" s="408">
        <v>0</v>
      </c>
      <c r="F109" s="408">
        <v>0</v>
      </c>
      <c r="G109" s="408">
        <v>1</v>
      </c>
      <c r="H109" s="408">
        <v>0</v>
      </c>
      <c r="I109" s="408">
        <v>0</v>
      </c>
      <c r="J109" s="408">
        <v>0</v>
      </c>
      <c r="K109" s="408">
        <v>0</v>
      </c>
      <c r="L109" s="408">
        <v>0</v>
      </c>
      <c r="M109" s="408">
        <v>0</v>
      </c>
      <c r="N109" s="408">
        <v>0</v>
      </c>
      <c r="O109" s="469">
        <v>0</v>
      </c>
    </row>
    <row r="110" spans="1:15" s="457" customFormat="1">
      <c r="A110" s="590" t="s">
        <v>400</v>
      </c>
      <c r="B110" s="408">
        <v>0</v>
      </c>
      <c r="C110" s="408">
        <v>0</v>
      </c>
      <c r="D110" s="408">
        <v>1</v>
      </c>
      <c r="E110" s="408">
        <v>0</v>
      </c>
      <c r="F110" s="408">
        <v>0</v>
      </c>
      <c r="G110" s="408">
        <v>0</v>
      </c>
      <c r="H110" s="408">
        <v>0</v>
      </c>
      <c r="I110" s="408">
        <v>0</v>
      </c>
      <c r="J110" s="408">
        <v>0</v>
      </c>
      <c r="K110" s="408">
        <v>0</v>
      </c>
      <c r="L110" s="408">
        <v>1</v>
      </c>
      <c r="M110" s="408">
        <v>0</v>
      </c>
      <c r="N110" s="408">
        <v>0</v>
      </c>
      <c r="O110" s="469">
        <v>0</v>
      </c>
    </row>
    <row r="111" spans="1:15" s="457" customFormat="1">
      <c r="A111" s="590" t="s">
        <v>460</v>
      </c>
      <c r="B111" s="408">
        <v>0</v>
      </c>
      <c r="C111" s="408">
        <v>0</v>
      </c>
      <c r="D111" s="408">
        <v>0</v>
      </c>
      <c r="E111" s="408">
        <v>1</v>
      </c>
      <c r="F111" s="408">
        <v>0</v>
      </c>
      <c r="G111" s="408">
        <v>1</v>
      </c>
      <c r="H111" s="408">
        <v>0</v>
      </c>
      <c r="I111" s="408">
        <v>1</v>
      </c>
      <c r="J111" s="408">
        <v>0</v>
      </c>
      <c r="K111" s="408">
        <v>1</v>
      </c>
      <c r="L111" s="408">
        <v>0</v>
      </c>
      <c r="M111" s="408">
        <v>0</v>
      </c>
      <c r="N111" s="408">
        <v>0</v>
      </c>
      <c r="O111" s="469">
        <v>0</v>
      </c>
    </row>
    <row r="112" spans="1:15" s="457" customFormat="1">
      <c r="A112" s="590" t="s">
        <v>106</v>
      </c>
      <c r="B112" s="408">
        <v>0</v>
      </c>
      <c r="C112" s="408">
        <v>0</v>
      </c>
      <c r="D112" s="408">
        <v>0</v>
      </c>
      <c r="E112" s="408">
        <v>0</v>
      </c>
      <c r="F112" s="408">
        <v>0</v>
      </c>
      <c r="G112" s="408">
        <v>0</v>
      </c>
      <c r="H112" s="408">
        <v>0</v>
      </c>
      <c r="I112" s="408">
        <v>0</v>
      </c>
      <c r="J112" s="408">
        <v>0</v>
      </c>
      <c r="K112" s="408">
        <v>0</v>
      </c>
      <c r="L112" s="408">
        <v>1</v>
      </c>
      <c r="M112" s="408">
        <v>0</v>
      </c>
      <c r="N112" s="408">
        <v>0</v>
      </c>
      <c r="O112" s="469">
        <v>1</v>
      </c>
    </row>
    <row r="113" spans="1:15" s="457" customFormat="1">
      <c r="A113" s="590" t="s">
        <v>584</v>
      </c>
      <c r="B113" s="408">
        <v>0</v>
      </c>
      <c r="C113" s="408">
        <v>0</v>
      </c>
      <c r="D113" s="408">
        <v>0</v>
      </c>
      <c r="E113" s="408">
        <v>0</v>
      </c>
      <c r="F113" s="408">
        <v>0</v>
      </c>
      <c r="G113" s="408">
        <v>1</v>
      </c>
      <c r="H113" s="408">
        <v>0</v>
      </c>
      <c r="I113" s="408">
        <v>0</v>
      </c>
      <c r="J113" s="408">
        <v>0</v>
      </c>
      <c r="K113" s="408">
        <v>0</v>
      </c>
      <c r="L113" s="408">
        <v>0</v>
      </c>
      <c r="M113" s="408">
        <v>0</v>
      </c>
      <c r="N113" s="408">
        <v>0</v>
      </c>
      <c r="O113" s="469">
        <v>0</v>
      </c>
    </row>
    <row r="114" spans="1:15" s="457" customFormat="1">
      <c r="A114" s="590" t="s">
        <v>665</v>
      </c>
      <c r="B114" s="408">
        <v>0</v>
      </c>
      <c r="C114" s="408">
        <v>1</v>
      </c>
      <c r="D114" s="408">
        <v>1</v>
      </c>
      <c r="E114" s="408">
        <v>1</v>
      </c>
      <c r="F114" s="408">
        <v>0</v>
      </c>
      <c r="G114" s="408">
        <v>0</v>
      </c>
      <c r="H114" s="408">
        <v>0</v>
      </c>
      <c r="I114" s="408">
        <v>0</v>
      </c>
      <c r="J114" s="408">
        <v>0</v>
      </c>
      <c r="K114" s="408">
        <v>0</v>
      </c>
      <c r="L114" s="408">
        <v>0</v>
      </c>
      <c r="M114" s="408">
        <v>0</v>
      </c>
      <c r="N114" s="408">
        <v>0</v>
      </c>
      <c r="O114" s="469">
        <v>0</v>
      </c>
    </row>
    <row r="115" spans="1:15" s="457" customFormat="1">
      <c r="A115" s="590" t="s">
        <v>401</v>
      </c>
      <c r="B115" s="408">
        <v>0</v>
      </c>
      <c r="C115" s="408">
        <v>0</v>
      </c>
      <c r="D115" s="408">
        <v>0</v>
      </c>
      <c r="E115" s="408">
        <v>0</v>
      </c>
      <c r="F115" s="408">
        <v>0</v>
      </c>
      <c r="G115" s="408">
        <v>1</v>
      </c>
      <c r="H115" s="408">
        <v>1</v>
      </c>
      <c r="I115" s="408">
        <v>1</v>
      </c>
      <c r="J115" s="408">
        <v>1</v>
      </c>
      <c r="K115" s="408">
        <v>0</v>
      </c>
      <c r="L115" s="408">
        <v>1</v>
      </c>
      <c r="M115" s="408">
        <v>0</v>
      </c>
      <c r="N115" s="408">
        <v>0</v>
      </c>
      <c r="O115" s="469">
        <v>0</v>
      </c>
    </row>
    <row r="116" spans="1:15" s="457" customFormat="1">
      <c r="A116" s="590" t="s">
        <v>48</v>
      </c>
      <c r="B116" s="408">
        <v>0</v>
      </c>
      <c r="C116" s="408">
        <v>1</v>
      </c>
      <c r="D116" s="408">
        <v>0</v>
      </c>
      <c r="E116" s="408">
        <v>0</v>
      </c>
      <c r="F116" s="408">
        <v>0</v>
      </c>
      <c r="G116" s="408">
        <v>0</v>
      </c>
      <c r="H116" s="408">
        <v>0</v>
      </c>
      <c r="I116" s="408">
        <v>0</v>
      </c>
      <c r="J116" s="408">
        <v>0</v>
      </c>
      <c r="K116" s="408">
        <v>0</v>
      </c>
      <c r="L116" s="408">
        <v>0</v>
      </c>
      <c r="M116" s="408">
        <v>0</v>
      </c>
      <c r="N116" s="408">
        <v>0</v>
      </c>
      <c r="O116" s="469">
        <v>1</v>
      </c>
    </row>
    <row r="117" spans="1:15" s="457" customFormat="1">
      <c r="A117" s="590" t="s">
        <v>151</v>
      </c>
      <c r="B117" s="408">
        <v>0</v>
      </c>
      <c r="C117" s="408">
        <v>0</v>
      </c>
      <c r="D117" s="408">
        <v>0</v>
      </c>
      <c r="E117" s="408">
        <v>0</v>
      </c>
      <c r="F117" s="408">
        <v>0</v>
      </c>
      <c r="G117" s="408">
        <v>0</v>
      </c>
      <c r="H117" s="408">
        <v>0</v>
      </c>
      <c r="I117" s="408">
        <v>0</v>
      </c>
      <c r="J117" s="408">
        <v>0</v>
      </c>
      <c r="K117" s="408">
        <v>0</v>
      </c>
      <c r="L117" s="408">
        <v>0</v>
      </c>
      <c r="M117" s="408">
        <v>0</v>
      </c>
      <c r="N117" s="408">
        <v>1</v>
      </c>
      <c r="O117" s="469">
        <v>0</v>
      </c>
    </row>
    <row r="118" spans="1:15" s="457" customFormat="1">
      <c r="A118" s="590" t="s">
        <v>461</v>
      </c>
      <c r="B118" s="408">
        <v>0</v>
      </c>
      <c r="C118" s="408">
        <v>0</v>
      </c>
      <c r="D118" s="408">
        <v>0</v>
      </c>
      <c r="E118" s="408">
        <v>1</v>
      </c>
      <c r="F118" s="408">
        <v>0</v>
      </c>
      <c r="G118" s="408">
        <v>0</v>
      </c>
      <c r="H118" s="408">
        <v>1</v>
      </c>
      <c r="I118" s="408">
        <v>0</v>
      </c>
      <c r="J118" s="408">
        <v>0</v>
      </c>
      <c r="K118" s="408">
        <v>1</v>
      </c>
      <c r="L118" s="408">
        <v>0</v>
      </c>
      <c r="M118" s="408">
        <v>0</v>
      </c>
      <c r="N118" s="408">
        <v>0</v>
      </c>
      <c r="O118" s="469">
        <v>0</v>
      </c>
    </row>
    <row r="119" spans="1:15" s="457" customFormat="1">
      <c r="A119" s="590" t="s">
        <v>535</v>
      </c>
      <c r="B119" s="408">
        <v>0</v>
      </c>
      <c r="C119" s="408">
        <v>0</v>
      </c>
      <c r="D119" s="408">
        <v>0</v>
      </c>
      <c r="E119" s="408">
        <v>0</v>
      </c>
      <c r="F119" s="408">
        <v>1</v>
      </c>
      <c r="G119" s="408">
        <v>1</v>
      </c>
      <c r="H119" s="408">
        <v>1</v>
      </c>
      <c r="I119" s="408">
        <v>0</v>
      </c>
      <c r="J119" s="408">
        <v>0</v>
      </c>
      <c r="K119" s="408">
        <v>0</v>
      </c>
      <c r="L119" s="408">
        <v>0</v>
      </c>
      <c r="M119" s="408">
        <v>0</v>
      </c>
      <c r="N119" s="408">
        <v>0</v>
      </c>
      <c r="O119" s="469">
        <v>0</v>
      </c>
    </row>
    <row r="120" spans="1:15" s="457" customFormat="1">
      <c r="A120" s="617" t="s">
        <v>51</v>
      </c>
      <c r="B120" s="408">
        <v>0</v>
      </c>
      <c r="C120" s="408">
        <v>1</v>
      </c>
      <c r="D120" s="408">
        <v>1</v>
      </c>
      <c r="E120" s="408">
        <v>6</v>
      </c>
      <c r="F120" s="408">
        <v>1</v>
      </c>
      <c r="G120" s="408">
        <v>1</v>
      </c>
      <c r="H120" s="408">
        <v>0</v>
      </c>
      <c r="I120" s="408">
        <v>1</v>
      </c>
      <c r="J120" s="408">
        <v>2</v>
      </c>
      <c r="K120" s="408">
        <v>1</v>
      </c>
      <c r="L120" s="408">
        <v>2</v>
      </c>
      <c r="M120" s="408">
        <v>0</v>
      </c>
      <c r="N120" s="408">
        <v>1</v>
      </c>
      <c r="O120" s="469">
        <v>1</v>
      </c>
    </row>
    <row r="121" spans="1:15" s="457" customFormat="1">
      <c r="A121" s="590" t="s">
        <v>148</v>
      </c>
      <c r="B121" s="408">
        <v>0</v>
      </c>
      <c r="C121" s="408">
        <v>0</v>
      </c>
      <c r="D121" s="408">
        <v>1</v>
      </c>
      <c r="E121" s="408">
        <v>0</v>
      </c>
      <c r="F121" s="408">
        <v>1</v>
      </c>
      <c r="G121" s="408">
        <v>0</v>
      </c>
      <c r="H121" s="408">
        <v>0</v>
      </c>
      <c r="I121" s="408">
        <v>0</v>
      </c>
      <c r="J121" s="408">
        <v>0</v>
      </c>
      <c r="K121" s="408">
        <v>0</v>
      </c>
      <c r="L121" s="408">
        <v>0</v>
      </c>
      <c r="M121" s="408">
        <v>0</v>
      </c>
      <c r="N121" s="408">
        <v>1</v>
      </c>
      <c r="O121" s="469">
        <v>0</v>
      </c>
    </row>
    <row r="122" spans="1:15" s="457" customFormat="1">
      <c r="A122" s="590" t="s">
        <v>52</v>
      </c>
      <c r="B122" s="408">
        <v>0</v>
      </c>
      <c r="C122" s="408">
        <v>1</v>
      </c>
      <c r="D122" s="408">
        <v>1</v>
      </c>
      <c r="E122" s="408">
        <v>3</v>
      </c>
      <c r="F122" s="408">
        <v>0</v>
      </c>
      <c r="G122" s="408">
        <v>0</v>
      </c>
      <c r="H122" s="408">
        <v>0</v>
      </c>
      <c r="I122" s="408">
        <v>0</v>
      </c>
      <c r="J122" s="408">
        <v>1</v>
      </c>
      <c r="K122" s="408">
        <v>0</v>
      </c>
      <c r="L122" s="408">
        <v>0</v>
      </c>
      <c r="M122" s="408">
        <v>0</v>
      </c>
      <c r="N122" s="408">
        <v>0</v>
      </c>
      <c r="O122" s="469">
        <v>0</v>
      </c>
    </row>
    <row r="123" spans="1:15" s="457" customFormat="1">
      <c r="A123" s="590" t="s">
        <v>104</v>
      </c>
      <c r="B123" s="408">
        <v>0</v>
      </c>
      <c r="C123" s="408">
        <v>0</v>
      </c>
      <c r="D123" s="408">
        <v>1</v>
      </c>
      <c r="E123" s="408">
        <v>0</v>
      </c>
      <c r="F123" s="408">
        <v>0</v>
      </c>
      <c r="G123" s="408">
        <v>1</v>
      </c>
      <c r="H123" s="408">
        <v>0</v>
      </c>
      <c r="I123" s="408">
        <v>0</v>
      </c>
      <c r="J123" s="408">
        <v>0</v>
      </c>
      <c r="K123" s="408">
        <v>1</v>
      </c>
      <c r="L123" s="408">
        <v>0</v>
      </c>
      <c r="M123" s="408">
        <v>0</v>
      </c>
      <c r="N123" s="408">
        <v>0</v>
      </c>
      <c r="O123" s="469">
        <v>0</v>
      </c>
    </row>
    <row r="124" spans="1:15" s="457" customFormat="1">
      <c r="A124" s="590" t="s">
        <v>705</v>
      </c>
      <c r="B124" s="408">
        <v>0</v>
      </c>
      <c r="C124" s="408">
        <v>0</v>
      </c>
      <c r="D124" s="408">
        <v>1</v>
      </c>
      <c r="E124" s="408">
        <v>0</v>
      </c>
      <c r="F124" s="408">
        <v>0</v>
      </c>
      <c r="G124" s="408">
        <v>0</v>
      </c>
      <c r="H124" s="408">
        <v>0</v>
      </c>
      <c r="I124" s="408">
        <v>0</v>
      </c>
      <c r="J124" s="408">
        <v>0</v>
      </c>
      <c r="K124" s="408">
        <v>0</v>
      </c>
      <c r="L124" s="408">
        <v>0</v>
      </c>
      <c r="M124" s="408">
        <v>0</v>
      </c>
      <c r="N124" s="408">
        <v>0</v>
      </c>
      <c r="O124" s="469">
        <v>0</v>
      </c>
    </row>
    <row r="125" spans="1:15" s="457" customFormat="1">
      <c r="A125" s="590" t="s">
        <v>53</v>
      </c>
      <c r="B125" s="408">
        <v>0</v>
      </c>
      <c r="C125" s="408">
        <v>1</v>
      </c>
      <c r="D125" s="408">
        <v>0</v>
      </c>
      <c r="E125" s="408">
        <v>0</v>
      </c>
      <c r="F125" s="408">
        <v>1</v>
      </c>
      <c r="G125" s="408">
        <v>0</v>
      </c>
      <c r="H125" s="408">
        <v>0</v>
      </c>
      <c r="I125" s="408">
        <v>0</v>
      </c>
      <c r="J125" s="408">
        <v>0</v>
      </c>
      <c r="K125" s="408">
        <v>2</v>
      </c>
      <c r="L125" s="408">
        <v>1</v>
      </c>
      <c r="M125" s="408">
        <v>2</v>
      </c>
      <c r="N125" s="408">
        <v>0</v>
      </c>
      <c r="O125" s="469">
        <v>0</v>
      </c>
    </row>
    <row r="126" spans="1:15" s="457" customFormat="1" ht="25.5">
      <c r="A126" s="590" t="s">
        <v>585</v>
      </c>
      <c r="B126" s="408">
        <v>0</v>
      </c>
      <c r="C126" s="408">
        <v>0</v>
      </c>
      <c r="D126" s="408">
        <v>0</v>
      </c>
      <c r="E126" s="408">
        <v>0</v>
      </c>
      <c r="F126" s="408">
        <v>0</v>
      </c>
      <c r="G126" s="408">
        <v>2</v>
      </c>
      <c r="H126" s="408">
        <v>0</v>
      </c>
      <c r="I126" s="408">
        <v>0</v>
      </c>
      <c r="J126" s="408">
        <v>0</v>
      </c>
      <c r="K126" s="408">
        <v>0</v>
      </c>
      <c r="L126" s="408">
        <v>0</v>
      </c>
      <c r="M126" s="408">
        <v>0</v>
      </c>
      <c r="N126" s="408">
        <v>0</v>
      </c>
      <c r="O126" s="469">
        <v>0</v>
      </c>
    </row>
    <row r="127" spans="1:15" s="457" customFormat="1">
      <c r="A127" s="590" t="s">
        <v>706</v>
      </c>
      <c r="B127" s="408">
        <v>0</v>
      </c>
      <c r="C127" s="408">
        <v>0</v>
      </c>
      <c r="D127" s="408">
        <v>1</v>
      </c>
      <c r="E127" s="408">
        <v>0</v>
      </c>
      <c r="F127" s="408">
        <v>0</v>
      </c>
      <c r="G127" s="408">
        <v>0</v>
      </c>
      <c r="H127" s="408">
        <v>0</v>
      </c>
      <c r="I127" s="408">
        <v>0</v>
      </c>
      <c r="J127" s="408">
        <v>0</v>
      </c>
      <c r="K127" s="408">
        <v>0</v>
      </c>
      <c r="L127" s="408">
        <v>0</v>
      </c>
      <c r="M127" s="408">
        <v>0</v>
      </c>
      <c r="N127" s="408">
        <v>0</v>
      </c>
      <c r="O127" s="469">
        <v>0</v>
      </c>
    </row>
    <row r="128" spans="1:15" s="457" customFormat="1">
      <c r="A128" s="590" t="s">
        <v>402</v>
      </c>
      <c r="B128" s="408">
        <v>0</v>
      </c>
      <c r="C128" s="408">
        <v>0</v>
      </c>
      <c r="D128" s="408">
        <v>0</v>
      </c>
      <c r="E128" s="408">
        <v>0</v>
      </c>
      <c r="F128" s="408">
        <v>0</v>
      </c>
      <c r="G128" s="408">
        <v>1</v>
      </c>
      <c r="H128" s="408">
        <v>0</v>
      </c>
      <c r="I128" s="408">
        <v>0</v>
      </c>
      <c r="J128" s="408">
        <v>1</v>
      </c>
      <c r="K128" s="408">
        <v>0</v>
      </c>
      <c r="L128" s="408">
        <v>1</v>
      </c>
      <c r="M128" s="408">
        <v>0</v>
      </c>
      <c r="N128" s="408">
        <v>0</v>
      </c>
      <c r="O128" s="469">
        <v>0</v>
      </c>
    </row>
    <row r="129" spans="1:15" s="457" customFormat="1">
      <c r="A129" s="590" t="s">
        <v>96</v>
      </c>
      <c r="B129" s="408">
        <v>0</v>
      </c>
      <c r="C129" s="408">
        <v>0</v>
      </c>
      <c r="D129" s="408">
        <v>1</v>
      </c>
      <c r="E129" s="408">
        <v>1</v>
      </c>
      <c r="F129" s="408">
        <v>1</v>
      </c>
      <c r="G129" s="408">
        <v>1</v>
      </c>
      <c r="H129" s="408">
        <v>0</v>
      </c>
      <c r="I129" s="408">
        <v>0</v>
      </c>
      <c r="J129" s="408">
        <v>0</v>
      </c>
      <c r="K129" s="408">
        <v>0</v>
      </c>
      <c r="L129" s="408">
        <v>0</v>
      </c>
      <c r="M129" s="408">
        <v>0</v>
      </c>
      <c r="N129" s="408">
        <v>1</v>
      </c>
      <c r="O129" s="469">
        <v>0</v>
      </c>
    </row>
    <row r="130" spans="1:15" s="457" customFormat="1">
      <c r="A130" s="590" t="s">
        <v>55</v>
      </c>
      <c r="B130" s="408">
        <v>0</v>
      </c>
      <c r="C130" s="408">
        <v>0</v>
      </c>
      <c r="D130" s="408">
        <v>0</v>
      </c>
      <c r="E130" s="408">
        <v>0</v>
      </c>
      <c r="F130" s="408">
        <v>2</v>
      </c>
      <c r="G130" s="408">
        <v>1</v>
      </c>
      <c r="H130" s="408">
        <v>0</v>
      </c>
      <c r="I130" s="408">
        <v>0</v>
      </c>
      <c r="J130" s="408">
        <v>1</v>
      </c>
      <c r="K130" s="408">
        <v>1</v>
      </c>
      <c r="L130" s="408">
        <v>0</v>
      </c>
      <c r="M130" s="408">
        <v>2</v>
      </c>
      <c r="N130" s="408">
        <v>2</v>
      </c>
      <c r="O130" s="469">
        <v>0</v>
      </c>
    </row>
    <row r="131" spans="1:15" s="457" customFormat="1">
      <c r="A131" s="590" t="s">
        <v>109</v>
      </c>
      <c r="B131" s="408">
        <v>0</v>
      </c>
      <c r="C131" s="408">
        <v>5</v>
      </c>
      <c r="D131" s="408">
        <v>2</v>
      </c>
      <c r="E131" s="408">
        <v>2</v>
      </c>
      <c r="F131" s="408">
        <v>9</v>
      </c>
      <c r="G131" s="408">
        <v>5</v>
      </c>
      <c r="H131" s="408">
        <v>4</v>
      </c>
      <c r="I131" s="408">
        <v>5</v>
      </c>
      <c r="J131" s="408">
        <v>3</v>
      </c>
      <c r="K131" s="408">
        <v>10</v>
      </c>
      <c r="L131" s="408">
        <v>5</v>
      </c>
      <c r="M131" s="408">
        <v>8</v>
      </c>
      <c r="N131" s="408">
        <v>5</v>
      </c>
      <c r="O131" s="469">
        <v>1</v>
      </c>
    </row>
    <row r="132" spans="1:15" s="457" customFormat="1">
      <c r="A132" s="590" t="s">
        <v>532</v>
      </c>
      <c r="B132" s="408">
        <v>0</v>
      </c>
      <c r="C132" s="408">
        <v>0</v>
      </c>
      <c r="D132" s="408">
        <v>1</v>
      </c>
      <c r="E132" s="408">
        <v>3</v>
      </c>
      <c r="F132" s="408">
        <v>0</v>
      </c>
      <c r="G132" s="408">
        <v>1</v>
      </c>
      <c r="H132" s="408">
        <v>2</v>
      </c>
      <c r="I132" s="408">
        <v>0</v>
      </c>
      <c r="J132" s="408">
        <v>0</v>
      </c>
      <c r="K132" s="408">
        <v>0</v>
      </c>
      <c r="L132" s="408">
        <v>0</v>
      </c>
      <c r="M132" s="408">
        <v>0</v>
      </c>
      <c r="N132" s="408">
        <v>0</v>
      </c>
      <c r="O132" s="469">
        <v>0</v>
      </c>
    </row>
    <row r="133" spans="1:15" s="457" customFormat="1">
      <c r="A133" s="590" t="s">
        <v>113</v>
      </c>
      <c r="B133" s="408">
        <v>0</v>
      </c>
      <c r="C133" s="408">
        <v>0</v>
      </c>
      <c r="D133" s="408">
        <v>0</v>
      </c>
      <c r="E133" s="408">
        <v>0</v>
      </c>
      <c r="F133" s="408">
        <v>0</v>
      </c>
      <c r="G133" s="408">
        <v>0</v>
      </c>
      <c r="H133" s="408">
        <v>0</v>
      </c>
      <c r="I133" s="408">
        <v>0</v>
      </c>
      <c r="J133" s="408">
        <v>1</v>
      </c>
      <c r="K133" s="408">
        <v>1</v>
      </c>
      <c r="L133" s="408">
        <v>0</v>
      </c>
      <c r="M133" s="408">
        <v>0</v>
      </c>
      <c r="N133" s="408">
        <v>0</v>
      </c>
      <c r="O133" s="469">
        <v>1</v>
      </c>
    </row>
    <row r="134" spans="1:15" s="457" customFormat="1">
      <c r="A134" s="644" t="s">
        <v>56</v>
      </c>
      <c r="B134" s="408">
        <v>0</v>
      </c>
      <c r="C134" s="408">
        <v>1</v>
      </c>
      <c r="D134" s="408">
        <v>1</v>
      </c>
      <c r="E134" s="408">
        <v>1</v>
      </c>
      <c r="F134" s="408">
        <v>1</v>
      </c>
      <c r="G134" s="408">
        <v>0</v>
      </c>
      <c r="H134" s="408">
        <v>0</v>
      </c>
      <c r="I134" s="408">
        <v>0</v>
      </c>
      <c r="J134" s="408">
        <v>0</v>
      </c>
      <c r="K134" s="408">
        <v>1</v>
      </c>
      <c r="L134" s="408">
        <v>1</v>
      </c>
      <c r="M134" s="408">
        <v>0</v>
      </c>
      <c r="N134" s="408">
        <v>1</v>
      </c>
      <c r="O134" s="469">
        <v>1</v>
      </c>
    </row>
    <row r="135" spans="1:15" s="457" customFormat="1">
      <c r="A135" s="590" t="s">
        <v>486</v>
      </c>
      <c r="B135" s="408">
        <v>0</v>
      </c>
      <c r="C135" s="408">
        <v>0</v>
      </c>
      <c r="D135" s="408">
        <v>0</v>
      </c>
      <c r="E135" s="408">
        <v>2</v>
      </c>
      <c r="F135" s="408">
        <v>1</v>
      </c>
      <c r="G135" s="408">
        <v>0</v>
      </c>
      <c r="H135" s="408">
        <v>0</v>
      </c>
      <c r="I135" s="408">
        <v>1</v>
      </c>
      <c r="J135" s="408">
        <v>2</v>
      </c>
      <c r="K135" s="408">
        <v>0</v>
      </c>
      <c r="L135" s="408">
        <v>0</v>
      </c>
      <c r="M135" s="408">
        <v>0</v>
      </c>
      <c r="N135" s="408">
        <v>0</v>
      </c>
      <c r="O135" s="469">
        <v>0</v>
      </c>
    </row>
    <row r="136" spans="1:15" s="457" customFormat="1">
      <c r="A136" s="590" t="s">
        <v>619</v>
      </c>
      <c r="B136" s="408">
        <v>0</v>
      </c>
      <c r="C136" s="408">
        <v>0</v>
      </c>
      <c r="D136" s="408">
        <v>1</v>
      </c>
      <c r="E136" s="408">
        <v>0</v>
      </c>
      <c r="F136" s="408">
        <v>1</v>
      </c>
      <c r="G136" s="408">
        <v>0</v>
      </c>
      <c r="H136" s="408">
        <v>0</v>
      </c>
      <c r="I136" s="408">
        <v>0</v>
      </c>
      <c r="J136" s="408">
        <v>0</v>
      </c>
      <c r="K136" s="408">
        <v>0</v>
      </c>
      <c r="L136" s="408">
        <v>0</v>
      </c>
      <c r="M136" s="408">
        <v>0</v>
      </c>
      <c r="N136" s="408">
        <v>0</v>
      </c>
      <c r="O136" s="469">
        <v>0</v>
      </c>
    </row>
    <row r="137" spans="1:15" s="457" customFormat="1">
      <c r="A137" s="590" t="s">
        <v>27</v>
      </c>
      <c r="B137" s="408">
        <v>0</v>
      </c>
      <c r="C137" s="408">
        <v>0</v>
      </c>
      <c r="D137" s="408">
        <v>0</v>
      </c>
      <c r="E137" s="408">
        <v>0</v>
      </c>
      <c r="F137" s="408">
        <v>2</v>
      </c>
      <c r="G137" s="408">
        <v>2</v>
      </c>
      <c r="H137" s="408">
        <v>3</v>
      </c>
      <c r="I137" s="408">
        <v>0</v>
      </c>
      <c r="J137" s="408">
        <v>0</v>
      </c>
      <c r="K137" s="408">
        <v>0</v>
      </c>
      <c r="L137" s="408">
        <v>1</v>
      </c>
      <c r="M137" s="408">
        <v>0</v>
      </c>
      <c r="N137" s="408">
        <v>0</v>
      </c>
      <c r="O137" s="469">
        <v>1</v>
      </c>
    </row>
    <row r="138" spans="1:15" s="457" customFormat="1">
      <c r="A138" s="590" t="s">
        <v>620</v>
      </c>
      <c r="B138" s="408">
        <v>0</v>
      </c>
      <c r="C138" s="408">
        <v>0</v>
      </c>
      <c r="D138" s="408">
        <v>1</v>
      </c>
      <c r="E138" s="408">
        <v>0</v>
      </c>
      <c r="F138" s="408">
        <v>1</v>
      </c>
      <c r="G138" s="408">
        <v>0</v>
      </c>
      <c r="H138" s="408">
        <v>0</v>
      </c>
      <c r="I138" s="408">
        <v>0</v>
      </c>
      <c r="J138" s="408">
        <v>0</v>
      </c>
      <c r="K138" s="408">
        <v>0</v>
      </c>
      <c r="L138" s="408">
        <v>0</v>
      </c>
      <c r="M138" s="408">
        <v>0</v>
      </c>
      <c r="N138" s="408">
        <v>0</v>
      </c>
      <c r="O138" s="469">
        <v>0</v>
      </c>
    </row>
    <row r="139" spans="1:15" s="457" customFormat="1">
      <c r="A139" s="590" t="s">
        <v>110</v>
      </c>
      <c r="B139" s="408">
        <v>0</v>
      </c>
      <c r="C139" s="408">
        <v>0</v>
      </c>
      <c r="D139" s="408">
        <v>1</v>
      </c>
      <c r="E139" s="408">
        <v>0</v>
      </c>
      <c r="F139" s="408">
        <v>0</v>
      </c>
      <c r="G139" s="408">
        <v>0</v>
      </c>
      <c r="H139" s="408">
        <v>1</v>
      </c>
      <c r="I139" s="408">
        <v>0</v>
      </c>
      <c r="J139" s="408">
        <v>0</v>
      </c>
      <c r="K139" s="408">
        <v>0</v>
      </c>
      <c r="L139" s="408">
        <v>0</v>
      </c>
      <c r="M139" s="408">
        <v>0</v>
      </c>
      <c r="N139" s="408">
        <v>0</v>
      </c>
      <c r="O139" s="469">
        <v>1</v>
      </c>
    </row>
    <row r="140" spans="1:15" s="457" customFormat="1">
      <c r="A140" s="590" t="s">
        <v>733</v>
      </c>
      <c r="B140" s="408">
        <v>0</v>
      </c>
      <c r="C140" s="408">
        <v>1</v>
      </c>
      <c r="D140" s="408">
        <v>0</v>
      </c>
      <c r="E140" s="408">
        <v>0</v>
      </c>
      <c r="F140" s="408">
        <v>0</v>
      </c>
      <c r="G140" s="408">
        <v>0</v>
      </c>
      <c r="H140" s="408">
        <v>0</v>
      </c>
      <c r="I140" s="408">
        <v>0</v>
      </c>
      <c r="J140" s="408">
        <v>0</v>
      </c>
      <c r="K140" s="408">
        <v>0</v>
      </c>
      <c r="L140" s="408">
        <v>0</v>
      </c>
      <c r="M140" s="408">
        <v>0</v>
      </c>
      <c r="N140" s="408">
        <v>0</v>
      </c>
      <c r="O140" s="469">
        <v>0</v>
      </c>
    </row>
    <row r="141" spans="1:15" s="457" customFormat="1">
      <c r="A141" s="590" t="s">
        <v>29</v>
      </c>
      <c r="B141" s="408">
        <v>0</v>
      </c>
      <c r="C141" s="408">
        <v>0</v>
      </c>
      <c r="D141" s="408">
        <v>0</v>
      </c>
      <c r="E141" s="408">
        <v>0</v>
      </c>
      <c r="F141" s="408">
        <v>0</v>
      </c>
      <c r="G141" s="408">
        <v>0</v>
      </c>
      <c r="H141" s="408">
        <v>0</v>
      </c>
      <c r="I141" s="408">
        <v>0</v>
      </c>
      <c r="J141" s="408">
        <v>0</v>
      </c>
      <c r="K141" s="408">
        <v>0</v>
      </c>
      <c r="L141" s="408">
        <v>0</v>
      </c>
      <c r="M141" s="408">
        <v>0</v>
      </c>
      <c r="N141" s="408">
        <v>3</v>
      </c>
      <c r="O141" s="469">
        <v>0</v>
      </c>
    </row>
    <row r="142" spans="1:15" s="457" customFormat="1">
      <c r="A142" s="590" t="s">
        <v>116</v>
      </c>
      <c r="B142" s="408">
        <v>0</v>
      </c>
      <c r="C142" s="408">
        <v>0</v>
      </c>
      <c r="D142" s="408">
        <v>0</v>
      </c>
      <c r="E142" s="408">
        <v>0</v>
      </c>
      <c r="F142" s="408">
        <v>0</v>
      </c>
      <c r="G142" s="408">
        <v>0</v>
      </c>
      <c r="H142" s="408">
        <v>0</v>
      </c>
      <c r="I142" s="408">
        <v>0</v>
      </c>
      <c r="J142" s="408">
        <v>0</v>
      </c>
      <c r="K142" s="408">
        <v>0</v>
      </c>
      <c r="L142" s="408">
        <v>0</v>
      </c>
      <c r="M142" s="408">
        <v>0</v>
      </c>
      <c r="N142" s="408">
        <v>0</v>
      </c>
      <c r="O142" s="469">
        <v>1</v>
      </c>
    </row>
    <row r="143" spans="1:15" s="457" customFormat="1">
      <c r="A143" s="590" t="s">
        <v>103</v>
      </c>
      <c r="B143" s="408">
        <v>0</v>
      </c>
      <c r="C143" s="408">
        <v>0</v>
      </c>
      <c r="D143" s="408">
        <v>1</v>
      </c>
      <c r="E143" s="408">
        <v>2</v>
      </c>
      <c r="F143" s="408">
        <v>0</v>
      </c>
      <c r="G143" s="408">
        <v>0</v>
      </c>
      <c r="H143" s="408">
        <v>1</v>
      </c>
      <c r="I143" s="408">
        <v>1</v>
      </c>
      <c r="J143" s="408">
        <v>1</v>
      </c>
      <c r="K143" s="408">
        <v>0</v>
      </c>
      <c r="L143" s="408">
        <v>1</v>
      </c>
      <c r="M143" s="408">
        <v>0</v>
      </c>
      <c r="N143" s="408">
        <v>0</v>
      </c>
      <c r="O143" s="469">
        <v>1</v>
      </c>
    </row>
    <row r="144" spans="1:15" s="457" customFormat="1">
      <c r="A144" s="590" t="s">
        <v>31</v>
      </c>
      <c r="B144" s="408">
        <v>0</v>
      </c>
      <c r="C144" s="408">
        <v>0</v>
      </c>
      <c r="D144" s="408">
        <v>0</v>
      </c>
      <c r="E144" s="408">
        <v>0</v>
      </c>
      <c r="F144" s="408">
        <v>1</v>
      </c>
      <c r="G144" s="408">
        <v>0</v>
      </c>
      <c r="H144" s="408">
        <v>5</v>
      </c>
      <c r="I144" s="408">
        <v>1</v>
      </c>
      <c r="J144" s="408">
        <v>0</v>
      </c>
      <c r="K144" s="408">
        <v>0</v>
      </c>
      <c r="L144" s="408">
        <v>0</v>
      </c>
      <c r="M144" s="408">
        <v>0</v>
      </c>
      <c r="N144" s="408">
        <v>0</v>
      </c>
      <c r="O144" s="469">
        <v>0</v>
      </c>
    </row>
    <row r="145" spans="1:15" s="457" customFormat="1">
      <c r="A145" s="590" t="s">
        <v>32</v>
      </c>
      <c r="B145" s="408">
        <v>0</v>
      </c>
      <c r="C145" s="408">
        <v>0</v>
      </c>
      <c r="D145" s="408">
        <v>1</v>
      </c>
      <c r="E145" s="408">
        <v>0</v>
      </c>
      <c r="F145" s="408">
        <v>0</v>
      </c>
      <c r="G145" s="408">
        <v>0</v>
      </c>
      <c r="H145" s="408">
        <v>0</v>
      </c>
      <c r="I145" s="408">
        <v>1</v>
      </c>
      <c r="J145" s="408">
        <v>0</v>
      </c>
      <c r="K145" s="408">
        <v>0</v>
      </c>
      <c r="L145" s="408">
        <v>0</v>
      </c>
      <c r="M145" s="408">
        <v>0</v>
      </c>
      <c r="N145" s="408">
        <v>1</v>
      </c>
      <c r="O145" s="469">
        <v>0</v>
      </c>
    </row>
    <row r="146" spans="1:15" s="457" customFormat="1">
      <c r="A146" s="644" t="s">
        <v>117</v>
      </c>
      <c r="B146" s="408">
        <v>0</v>
      </c>
      <c r="C146" s="408">
        <v>0</v>
      </c>
      <c r="D146" s="408">
        <v>0</v>
      </c>
      <c r="E146" s="408">
        <v>0</v>
      </c>
      <c r="F146" s="408">
        <v>0</v>
      </c>
      <c r="G146" s="408">
        <v>0</v>
      </c>
      <c r="H146" s="408">
        <v>0</v>
      </c>
      <c r="I146" s="408">
        <v>0</v>
      </c>
      <c r="J146" s="408">
        <v>0</v>
      </c>
      <c r="K146" s="408">
        <v>0</v>
      </c>
      <c r="L146" s="408">
        <v>0</v>
      </c>
      <c r="M146" s="408">
        <v>0</v>
      </c>
      <c r="N146" s="408">
        <v>0</v>
      </c>
      <c r="O146" s="469">
        <v>1</v>
      </c>
    </row>
    <row r="147" spans="1:15" s="457" customFormat="1">
      <c r="A147" s="590" t="s">
        <v>118</v>
      </c>
      <c r="B147" s="408">
        <v>0</v>
      </c>
      <c r="C147" s="408">
        <v>0</v>
      </c>
      <c r="D147" s="408">
        <v>0</v>
      </c>
      <c r="E147" s="408">
        <v>0</v>
      </c>
      <c r="F147" s="408">
        <v>0</v>
      </c>
      <c r="G147" s="408">
        <v>0</v>
      </c>
      <c r="H147" s="408">
        <v>0</v>
      </c>
      <c r="I147" s="408">
        <v>1</v>
      </c>
      <c r="J147" s="408">
        <v>0</v>
      </c>
      <c r="K147" s="408">
        <v>0</v>
      </c>
      <c r="L147" s="408">
        <v>1</v>
      </c>
      <c r="M147" s="408">
        <v>0</v>
      </c>
      <c r="N147" s="408">
        <v>0</v>
      </c>
      <c r="O147" s="469">
        <v>0</v>
      </c>
    </row>
    <row r="148" spans="1:15" s="457" customFormat="1">
      <c r="A148" s="617" t="s">
        <v>33</v>
      </c>
      <c r="B148" s="408">
        <v>0</v>
      </c>
      <c r="C148" s="408">
        <v>0</v>
      </c>
      <c r="D148" s="408">
        <v>0</v>
      </c>
      <c r="E148" s="408">
        <v>0</v>
      </c>
      <c r="F148" s="408">
        <v>0</v>
      </c>
      <c r="G148" s="408">
        <v>0</v>
      </c>
      <c r="H148" s="408">
        <v>0</v>
      </c>
      <c r="I148" s="408">
        <v>0</v>
      </c>
      <c r="J148" s="408">
        <v>0</v>
      </c>
      <c r="K148" s="408">
        <v>0</v>
      </c>
      <c r="L148" s="408">
        <v>0</v>
      </c>
      <c r="M148" s="408">
        <v>0</v>
      </c>
      <c r="N148" s="408">
        <v>1</v>
      </c>
      <c r="O148" s="469">
        <v>0</v>
      </c>
    </row>
    <row r="149" spans="1:15" s="457" customFormat="1">
      <c r="A149" s="590" t="s">
        <v>34</v>
      </c>
      <c r="B149" s="408">
        <v>0</v>
      </c>
      <c r="C149" s="408">
        <v>1</v>
      </c>
      <c r="D149" s="408">
        <v>0</v>
      </c>
      <c r="E149" s="408">
        <v>1</v>
      </c>
      <c r="F149" s="408">
        <v>2</v>
      </c>
      <c r="G149" s="408">
        <v>2</v>
      </c>
      <c r="H149" s="408">
        <v>0</v>
      </c>
      <c r="I149" s="408">
        <v>1</v>
      </c>
      <c r="J149" s="408">
        <v>0</v>
      </c>
      <c r="K149" s="408">
        <v>0</v>
      </c>
      <c r="L149" s="408">
        <v>0</v>
      </c>
      <c r="M149" s="408">
        <v>1</v>
      </c>
      <c r="N149" s="408">
        <v>0</v>
      </c>
      <c r="O149" s="469">
        <v>1</v>
      </c>
    </row>
    <row r="150" spans="1:15" s="457" customFormat="1">
      <c r="A150" s="590" t="s">
        <v>70</v>
      </c>
      <c r="B150" s="408">
        <v>0</v>
      </c>
      <c r="C150" s="408">
        <v>1</v>
      </c>
      <c r="D150" s="408">
        <v>0</v>
      </c>
      <c r="E150" s="408">
        <v>1</v>
      </c>
      <c r="F150" s="408">
        <v>5</v>
      </c>
      <c r="G150" s="408">
        <v>2</v>
      </c>
      <c r="H150" s="408">
        <v>0</v>
      </c>
      <c r="I150" s="408">
        <v>1</v>
      </c>
      <c r="J150" s="408">
        <v>2</v>
      </c>
      <c r="K150" s="408">
        <v>0</v>
      </c>
      <c r="L150" s="408">
        <v>0</v>
      </c>
      <c r="M150" s="408">
        <v>3</v>
      </c>
      <c r="N150" s="408">
        <v>1</v>
      </c>
      <c r="O150" s="469">
        <v>2</v>
      </c>
    </row>
    <row r="151" spans="1:15" s="457" customFormat="1">
      <c r="A151" s="617" t="s">
        <v>81</v>
      </c>
      <c r="B151" s="408">
        <v>0</v>
      </c>
      <c r="C151" s="408">
        <v>0</v>
      </c>
      <c r="D151" s="408">
        <v>0</v>
      </c>
      <c r="E151" s="408">
        <v>0</v>
      </c>
      <c r="F151" s="408">
        <v>0</v>
      </c>
      <c r="G151" s="408">
        <v>0</v>
      </c>
      <c r="H151" s="408">
        <v>0</v>
      </c>
      <c r="I151" s="408">
        <v>0</v>
      </c>
      <c r="J151" s="408">
        <v>0</v>
      </c>
      <c r="K151" s="408">
        <v>1</v>
      </c>
      <c r="L151" s="408">
        <v>2</v>
      </c>
      <c r="M151" s="408">
        <v>0</v>
      </c>
      <c r="N151" s="408">
        <v>0</v>
      </c>
      <c r="O151" s="469">
        <v>1</v>
      </c>
    </row>
    <row r="152" spans="1:15" s="457" customFormat="1">
      <c r="A152" s="590" t="s">
        <v>37</v>
      </c>
      <c r="B152" s="408">
        <v>0</v>
      </c>
      <c r="C152" s="408">
        <v>1</v>
      </c>
      <c r="D152" s="408">
        <v>0</v>
      </c>
      <c r="E152" s="408">
        <v>1</v>
      </c>
      <c r="F152" s="408">
        <v>2</v>
      </c>
      <c r="G152" s="408">
        <v>2</v>
      </c>
      <c r="H152" s="408">
        <v>0</v>
      </c>
      <c r="I152" s="408">
        <v>0</v>
      </c>
      <c r="J152" s="408">
        <v>2</v>
      </c>
      <c r="K152" s="408">
        <v>0</v>
      </c>
      <c r="L152" s="408">
        <v>2</v>
      </c>
      <c r="M152" s="408">
        <v>3</v>
      </c>
      <c r="N152" s="408">
        <v>2</v>
      </c>
      <c r="O152" s="469">
        <v>1</v>
      </c>
    </row>
    <row r="153" spans="1:15" s="457" customFormat="1">
      <c r="A153" s="597" t="s">
        <v>39</v>
      </c>
      <c r="B153" s="408">
        <v>0</v>
      </c>
      <c r="C153" s="408">
        <v>0</v>
      </c>
      <c r="D153" s="408">
        <v>0</v>
      </c>
      <c r="E153" s="408">
        <v>0</v>
      </c>
      <c r="F153" s="408">
        <v>1</v>
      </c>
      <c r="G153" s="408">
        <v>0</v>
      </c>
      <c r="H153" s="408">
        <v>0</v>
      </c>
      <c r="I153" s="408">
        <v>0</v>
      </c>
      <c r="J153" s="408">
        <v>0</v>
      </c>
      <c r="K153" s="408">
        <v>0</v>
      </c>
      <c r="L153" s="408">
        <v>0</v>
      </c>
      <c r="M153" s="408">
        <v>0</v>
      </c>
      <c r="N153" s="408">
        <v>0</v>
      </c>
      <c r="O153" s="469">
        <v>0</v>
      </c>
    </row>
    <row r="154" spans="1:15" s="457" customFormat="1">
      <c r="A154" s="590" t="s">
        <v>734</v>
      </c>
      <c r="B154" s="408">
        <v>0</v>
      </c>
      <c r="C154" s="408">
        <v>1</v>
      </c>
      <c r="D154" s="408">
        <v>0</v>
      </c>
      <c r="E154" s="408">
        <v>0</v>
      </c>
      <c r="F154" s="408">
        <v>0</v>
      </c>
      <c r="G154" s="408">
        <v>0</v>
      </c>
      <c r="H154" s="408">
        <v>0</v>
      </c>
      <c r="I154" s="408">
        <v>0</v>
      </c>
      <c r="J154" s="408">
        <v>0</v>
      </c>
      <c r="K154" s="408">
        <v>0</v>
      </c>
      <c r="L154" s="408">
        <v>0</v>
      </c>
      <c r="M154" s="408">
        <v>0</v>
      </c>
      <c r="N154" s="408">
        <v>0</v>
      </c>
      <c r="O154" s="469">
        <v>0</v>
      </c>
    </row>
    <row r="155" spans="1:15" s="457" customFormat="1">
      <c r="A155" s="597" t="s">
        <v>623</v>
      </c>
      <c r="B155" s="408">
        <v>0</v>
      </c>
      <c r="C155" s="408">
        <v>0</v>
      </c>
      <c r="D155" s="408">
        <v>0</v>
      </c>
      <c r="E155" s="408">
        <v>1</v>
      </c>
      <c r="F155" s="408">
        <v>1</v>
      </c>
      <c r="G155" s="408">
        <v>0</v>
      </c>
      <c r="H155" s="408">
        <v>0</v>
      </c>
      <c r="I155" s="408">
        <v>0</v>
      </c>
      <c r="J155" s="408">
        <v>0</v>
      </c>
      <c r="K155" s="408">
        <v>0</v>
      </c>
      <c r="L155" s="408">
        <v>0</v>
      </c>
      <c r="M155" s="408">
        <v>0</v>
      </c>
      <c r="N155" s="408">
        <v>0</v>
      </c>
      <c r="O155" s="469">
        <v>0</v>
      </c>
    </row>
    <row r="156" spans="1:15" s="457" customFormat="1">
      <c r="A156" s="590" t="s">
        <v>73</v>
      </c>
      <c r="B156" s="408">
        <v>0</v>
      </c>
      <c r="C156" s="408">
        <v>4</v>
      </c>
      <c r="D156" s="408">
        <v>2</v>
      </c>
      <c r="E156" s="408">
        <v>4</v>
      </c>
      <c r="F156" s="408">
        <v>1</v>
      </c>
      <c r="G156" s="408">
        <v>5</v>
      </c>
      <c r="H156" s="408">
        <v>5</v>
      </c>
      <c r="I156" s="408">
        <v>1</v>
      </c>
      <c r="J156" s="408">
        <v>3</v>
      </c>
      <c r="K156" s="408">
        <v>6</v>
      </c>
      <c r="L156" s="408">
        <v>4</v>
      </c>
      <c r="M156" s="408">
        <v>2</v>
      </c>
      <c r="N156" s="408">
        <v>5</v>
      </c>
      <c r="O156" s="469">
        <v>3</v>
      </c>
    </row>
    <row r="157" spans="1:15" s="457" customFormat="1">
      <c r="A157" s="590" t="s">
        <v>534</v>
      </c>
      <c r="B157" s="408">
        <v>0</v>
      </c>
      <c r="C157" s="408">
        <v>0</v>
      </c>
      <c r="D157" s="408">
        <v>0</v>
      </c>
      <c r="E157" s="408">
        <v>0</v>
      </c>
      <c r="F157" s="408">
        <v>0</v>
      </c>
      <c r="G157" s="408">
        <v>0</v>
      </c>
      <c r="H157" s="408">
        <v>1</v>
      </c>
      <c r="I157" s="408">
        <v>0</v>
      </c>
      <c r="J157" s="408">
        <v>0</v>
      </c>
      <c r="K157" s="408">
        <v>0</v>
      </c>
      <c r="L157" s="408">
        <v>0</v>
      </c>
      <c r="M157" s="408">
        <v>0</v>
      </c>
      <c r="N157" s="408">
        <v>0</v>
      </c>
      <c r="O157" s="469">
        <v>0</v>
      </c>
    </row>
    <row r="158" spans="1:15" s="457" customFormat="1">
      <c r="A158" s="590" t="s">
        <v>458</v>
      </c>
      <c r="B158" s="408">
        <v>0</v>
      </c>
      <c r="C158" s="408">
        <v>0</v>
      </c>
      <c r="D158" s="408">
        <v>0</v>
      </c>
      <c r="E158" s="408">
        <v>0</v>
      </c>
      <c r="F158" s="408">
        <v>0</v>
      </c>
      <c r="G158" s="408">
        <v>0</v>
      </c>
      <c r="H158" s="408">
        <v>0</v>
      </c>
      <c r="I158" s="408">
        <v>0</v>
      </c>
      <c r="J158" s="408">
        <v>0</v>
      </c>
      <c r="K158" s="408">
        <v>1</v>
      </c>
      <c r="L158" s="408">
        <v>0</v>
      </c>
      <c r="M158" s="408">
        <v>0</v>
      </c>
      <c r="N158" s="408">
        <v>0</v>
      </c>
      <c r="O158" s="469">
        <v>0</v>
      </c>
    </row>
    <row r="159" spans="1:15" s="457" customFormat="1">
      <c r="A159" s="597" t="s">
        <v>41</v>
      </c>
      <c r="B159" s="408">
        <v>0</v>
      </c>
      <c r="C159" s="408">
        <v>0</v>
      </c>
      <c r="D159" s="408">
        <v>0</v>
      </c>
      <c r="E159" s="408">
        <v>1</v>
      </c>
      <c r="F159" s="408">
        <v>0</v>
      </c>
      <c r="G159" s="408">
        <v>0</v>
      </c>
      <c r="H159" s="408">
        <v>0</v>
      </c>
      <c r="I159" s="408">
        <v>0</v>
      </c>
      <c r="J159" s="408">
        <v>0</v>
      </c>
      <c r="K159" s="408">
        <v>0</v>
      </c>
      <c r="L159" s="408">
        <v>0</v>
      </c>
      <c r="M159" s="408">
        <v>0</v>
      </c>
      <c r="N159" s="408">
        <v>0</v>
      </c>
      <c r="O159" s="469">
        <v>1</v>
      </c>
    </row>
    <row r="160" spans="1:15" s="457" customFormat="1">
      <c r="A160" s="590" t="s">
        <v>78</v>
      </c>
      <c r="B160" s="408">
        <v>0</v>
      </c>
      <c r="C160" s="408">
        <v>0</v>
      </c>
      <c r="D160" s="408">
        <v>0</v>
      </c>
      <c r="E160" s="408">
        <v>0</v>
      </c>
      <c r="F160" s="408">
        <v>0</v>
      </c>
      <c r="G160" s="408">
        <v>0</v>
      </c>
      <c r="H160" s="408">
        <v>1</v>
      </c>
      <c r="I160" s="408">
        <v>1</v>
      </c>
      <c r="J160" s="408">
        <v>1</v>
      </c>
      <c r="K160" s="408">
        <v>2</v>
      </c>
      <c r="L160" s="408">
        <v>0</v>
      </c>
      <c r="M160" s="408">
        <v>1</v>
      </c>
      <c r="N160" s="408">
        <v>1</v>
      </c>
      <c r="O160" s="469">
        <v>0</v>
      </c>
    </row>
    <row r="161" spans="1:25" s="457" customFormat="1">
      <c r="A161" s="590" t="s">
        <v>459</v>
      </c>
      <c r="B161" s="408">
        <v>0</v>
      </c>
      <c r="C161" s="408">
        <v>0</v>
      </c>
      <c r="D161" s="408">
        <v>0</v>
      </c>
      <c r="E161" s="408">
        <v>0</v>
      </c>
      <c r="F161" s="408">
        <v>0</v>
      </c>
      <c r="G161" s="408">
        <v>0</v>
      </c>
      <c r="H161" s="408">
        <v>0</v>
      </c>
      <c r="I161" s="408">
        <v>0</v>
      </c>
      <c r="J161" s="408">
        <v>1</v>
      </c>
      <c r="K161" s="408">
        <v>1</v>
      </c>
      <c r="L161" s="408">
        <v>0</v>
      </c>
      <c r="M161" s="408">
        <v>0</v>
      </c>
      <c r="N161" s="408">
        <v>0</v>
      </c>
      <c r="O161" s="469">
        <v>0</v>
      </c>
    </row>
    <row r="162" spans="1:25" s="457" customFormat="1">
      <c r="A162" s="590" t="s">
        <v>581</v>
      </c>
      <c r="B162" s="408">
        <v>0</v>
      </c>
      <c r="C162" s="408">
        <v>0</v>
      </c>
      <c r="D162" s="408">
        <v>0</v>
      </c>
      <c r="E162" s="408">
        <v>0</v>
      </c>
      <c r="F162" s="408">
        <v>0</v>
      </c>
      <c r="G162" s="408">
        <v>1</v>
      </c>
      <c r="H162" s="408">
        <v>0</v>
      </c>
      <c r="I162" s="408">
        <v>0</v>
      </c>
      <c r="J162" s="408">
        <v>0</v>
      </c>
      <c r="K162" s="408">
        <v>0</v>
      </c>
      <c r="L162" s="408">
        <v>0</v>
      </c>
      <c r="M162" s="408">
        <v>0</v>
      </c>
      <c r="N162" s="408">
        <v>0</v>
      </c>
      <c r="O162" s="469">
        <v>0</v>
      </c>
    </row>
    <row r="163" spans="1:25" s="457" customFormat="1">
      <c r="A163" s="590" t="s">
        <v>621</v>
      </c>
      <c r="B163" s="408">
        <v>0</v>
      </c>
      <c r="C163" s="408">
        <v>0</v>
      </c>
      <c r="D163" s="408">
        <v>0</v>
      </c>
      <c r="E163" s="408">
        <v>1</v>
      </c>
      <c r="F163" s="408">
        <v>1</v>
      </c>
      <c r="G163" s="408">
        <v>0</v>
      </c>
      <c r="H163" s="408">
        <v>0</v>
      </c>
      <c r="I163" s="408">
        <v>0</v>
      </c>
      <c r="J163" s="408">
        <v>0</v>
      </c>
      <c r="K163" s="408">
        <v>0</v>
      </c>
      <c r="L163" s="408">
        <v>0</v>
      </c>
      <c r="M163" s="408">
        <v>0</v>
      </c>
      <c r="N163" s="408">
        <v>0</v>
      </c>
      <c r="O163" s="469">
        <v>0</v>
      </c>
    </row>
    <row r="164" spans="1:25" s="457" customFormat="1">
      <c r="A164" s="590" t="s">
        <v>703</v>
      </c>
      <c r="B164" s="408">
        <v>0</v>
      </c>
      <c r="C164" s="408">
        <v>0</v>
      </c>
      <c r="D164" s="408">
        <v>1</v>
      </c>
      <c r="E164" s="408">
        <v>0</v>
      </c>
      <c r="F164" s="408">
        <v>0</v>
      </c>
      <c r="G164" s="408">
        <v>0</v>
      </c>
      <c r="H164" s="408">
        <v>0</v>
      </c>
      <c r="I164" s="408">
        <v>0</v>
      </c>
      <c r="J164" s="408">
        <v>0</v>
      </c>
      <c r="K164" s="408">
        <v>0</v>
      </c>
      <c r="L164" s="408">
        <v>0</v>
      </c>
      <c r="M164" s="408">
        <v>0</v>
      </c>
      <c r="N164" s="408">
        <v>0</v>
      </c>
      <c r="O164" s="469">
        <v>0</v>
      </c>
    </row>
    <row r="165" spans="1:25" s="457" customFormat="1">
      <c r="A165" s="644" t="s">
        <v>421</v>
      </c>
      <c r="B165" s="408">
        <v>0</v>
      </c>
      <c r="C165" s="408">
        <v>1</v>
      </c>
      <c r="D165" s="408">
        <v>0</v>
      </c>
      <c r="E165" s="408">
        <v>0</v>
      </c>
      <c r="F165" s="408">
        <v>0</v>
      </c>
      <c r="G165" s="408">
        <v>0</v>
      </c>
      <c r="H165" s="408">
        <v>0</v>
      </c>
      <c r="I165" s="408">
        <v>0</v>
      </c>
      <c r="J165" s="408">
        <v>0</v>
      </c>
      <c r="K165" s="408">
        <v>0</v>
      </c>
      <c r="L165" s="408">
        <v>0</v>
      </c>
      <c r="M165" s="408">
        <v>0</v>
      </c>
      <c r="N165" s="408">
        <v>0</v>
      </c>
      <c r="O165" s="469">
        <v>0</v>
      </c>
    </row>
    <row r="166" spans="1:25" s="457" customFormat="1">
      <c r="A166" s="643" t="s">
        <v>752</v>
      </c>
      <c r="B166" s="408">
        <v>0</v>
      </c>
      <c r="C166" s="613">
        <v>1</v>
      </c>
      <c r="D166" s="613">
        <v>0</v>
      </c>
      <c r="E166" s="613">
        <v>0</v>
      </c>
      <c r="F166" s="613">
        <v>0</v>
      </c>
      <c r="G166" s="613">
        <v>0</v>
      </c>
      <c r="H166" s="613">
        <v>0</v>
      </c>
      <c r="I166" s="613">
        <v>0</v>
      </c>
      <c r="J166" s="613">
        <v>0</v>
      </c>
      <c r="K166" s="613">
        <v>0</v>
      </c>
      <c r="L166" s="613">
        <v>0</v>
      </c>
      <c r="M166" s="613">
        <v>0</v>
      </c>
      <c r="N166" s="613">
        <v>0</v>
      </c>
      <c r="O166" s="641">
        <v>0</v>
      </c>
    </row>
    <row r="167" spans="1:25" s="457" customFormat="1" ht="13.5" thickBot="1">
      <c r="A167" s="470" t="s">
        <v>282</v>
      </c>
      <c r="B167" s="471">
        <f t="shared" ref="B167:G167" si="0">SUM(B9:B166)</f>
        <v>4732</v>
      </c>
      <c r="C167" s="471">
        <f t="shared" si="0"/>
        <v>5230</v>
      </c>
      <c r="D167" s="471">
        <f t="shared" si="0"/>
        <v>5124</v>
      </c>
      <c r="E167" s="471">
        <f t="shared" si="0"/>
        <v>4782</v>
      </c>
      <c r="F167" s="471">
        <f t="shared" si="0"/>
        <v>4868</v>
      </c>
      <c r="G167" s="471">
        <f t="shared" si="0"/>
        <v>4913</v>
      </c>
      <c r="H167" s="471">
        <v>5135</v>
      </c>
      <c r="I167" s="471">
        <v>5022</v>
      </c>
      <c r="J167" s="471">
        <v>5034</v>
      </c>
      <c r="K167" s="471">
        <v>4589</v>
      </c>
      <c r="L167" s="471">
        <v>5135</v>
      </c>
      <c r="M167" s="471">
        <v>4731</v>
      </c>
      <c r="N167" s="471">
        <v>4828</v>
      </c>
      <c r="O167" s="472">
        <v>4574</v>
      </c>
    </row>
    <row r="168" spans="1:25">
      <c r="A168" s="123"/>
      <c r="B168" s="139"/>
      <c r="C168" s="139"/>
      <c r="D168" s="139"/>
      <c r="E168" s="139"/>
      <c r="F168" s="139"/>
      <c r="G168" s="139"/>
    </row>
    <row r="169" spans="1:25">
      <c r="A169" s="228" t="s">
        <v>302</v>
      </c>
      <c r="B169" s="123"/>
      <c r="C169" s="123"/>
      <c r="D169" s="123"/>
      <c r="E169" s="123"/>
      <c r="F169" s="123"/>
      <c r="G169" s="123"/>
      <c r="H169" s="108"/>
      <c r="I169" s="108"/>
      <c r="J169" s="108"/>
      <c r="K169" s="108"/>
      <c r="L169" s="108"/>
      <c r="M169" s="108"/>
      <c r="N169" s="108"/>
      <c r="O169" s="108"/>
    </row>
    <row r="170" spans="1:25" s="105" customFormat="1">
      <c r="A170" s="637" t="s">
        <v>727</v>
      </c>
      <c r="O170" s="106"/>
      <c r="Q170" s="106"/>
      <c r="S170" s="106"/>
      <c r="T170" s="106"/>
      <c r="U170" s="107"/>
      <c r="X170" s="107"/>
      <c r="Y170" s="107"/>
    </row>
  </sheetData>
  <phoneticPr fontId="2" type="noConversion"/>
  <hyperlinks>
    <hyperlink ref="A169" location="Definitions!A1" display="Click here to see notes, definitions, and source" xr:uid="{00000000-0004-0000-0E00-000000000000}"/>
    <hyperlink ref="N1" location="'Table of Contents'!A1" display="Contents" xr:uid="{00000000-0004-0000-0E00-000001000000}"/>
  </hyperlinks>
  <printOptions horizontalCentered="1"/>
  <pageMargins left="0.4" right="0.4" top="0.7" bottom="0.7" header="0.5" footer="0.5"/>
  <pageSetup fitToHeight="4" orientation="landscape" r:id="rId1"/>
  <headerFooter alignWithMargins="0"/>
  <colBreaks count="1" manualBreakCount="1">
    <brk id="1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  <pageSetUpPr fitToPage="1"/>
  </sheetPr>
  <dimension ref="A1:Y67"/>
  <sheetViews>
    <sheetView showGridLines="0" workbookViewId="0"/>
  </sheetViews>
  <sheetFormatPr defaultRowHeight="12.75"/>
  <cols>
    <col min="1" max="1" width="14.28515625" style="108" customWidth="1"/>
    <col min="2" max="12" width="8.5703125" style="108" bestFit="1" customWidth="1"/>
    <col min="13" max="16" width="8.5703125" style="109" bestFit="1" customWidth="1"/>
    <col min="17" max="16384" width="9.140625" style="108"/>
  </cols>
  <sheetData>
    <row r="1" spans="1:22" ht="15.75">
      <c r="A1" s="91" t="s">
        <v>209</v>
      </c>
      <c r="P1" s="107" t="s">
        <v>390</v>
      </c>
    </row>
    <row r="2" spans="1:22" ht="15">
      <c r="A2" s="117" t="s">
        <v>307</v>
      </c>
    </row>
    <row r="3" spans="1:22" ht="15.75">
      <c r="A3" s="122" t="s">
        <v>143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22">
      <c r="A4" s="122" t="s">
        <v>753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22" s="125" customFormat="1" ht="15.75">
      <c r="A5" s="98" t="s">
        <v>739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6"/>
      <c r="N5" s="96"/>
      <c r="O5" s="124"/>
      <c r="P5" s="124"/>
      <c r="Q5" s="124"/>
      <c r="R5" s="124"/>
      <c r="S5" s="124"/>
      <c r="T5" s="124"/>
      <c r="U5" s="124"/>
      <c r="V5" s="124"/>
    </row>
    <row r="6" spans="1:22" ht="13.5" thickBot="1"/>
    <row r="7" spans="1:22" s="457" customFormat="1" ht="25.5">
      <c r="A7" s="473" t="s">
        <v>284</v>
      </c>
      <c r="B7" s="417" t="s">
        <v>737</v>
      </c>
      <c r="C7" s="417" t="s">
        <v>709</v>
      </c>
      <c r="D7" s="417" t="s">
        <v>666</v>
      </c>
      <c r="E7" s="417" t="s">
        <v>624</v>
      </c>
      <c r="F7" s="417" t="s">
        <v>588</v>
      </c>
      <c r="G7" s="417" t="s">
        <v>562</v>
      </c>
      <c r="H7" s="417" t="s">
        <v>528</v>
      </c>
      <c r="I7" s="417" t="s">
        <v>519</v>
      </c>
      <c r="J7" s="417" t="s">
        <v>466</v>
      </c>
      <c r="K7" s="417" t="s">
        <v>451</v>
      </c>
      <c r="L7" s="417" t="s">
        <v>392</v>
      </c>
      <c r="M7" s="417" t="s">
        <v>374</v>
      </c>
      <c r="N7" s="417" t="s">
        <v>147</v>
      </c>
      <c r="O7" s="417" t="s">
        <v>16</v>
      </c>
      <c r="P7" s="418" t="s">
        <v>15</v>
      </c>
    </row>
    <row r="8" spans="1:22" s="457" customFormat="1">
      <c r="A8" s="419" t="s">
        <v>155</v>
      </c>
      <c r="B8" s="408">
        <v>8</v>
      </c>
      <c r="C8" s="408">
        <v>18</v>
      </c>
      <c r="D8" s="408">
        <v>22</v>
      </c>
      <c r="E8" s="408">
        <v>24</v>
      </c>
      <c r="F8" s="408">
        <v>18</v>
      </c>
      <c r="G8" s="408">
        <v>19</v>
      </c>
      <c r="H8" s="408">
        <v>21</v>
      </c>
      <c r="I8" s="408">
        <v>28</v>
      </c>
      <c r="J8" s="408">
        <v>21</v>
      </c>
      <c r="K8" s="408">
        <v>17</v>
      </c>
      <c r="L8" s="408">
        <v>24</v>
      </c>
      <c r="M8" s="408">
        <v>19</v>
      </c>
      <c r="N8" s="408">
        <v>13</v>
      </c>
      <c r="O8" s="408">
        <v>18</v>
      </c>
      <c r="P8" s="469">
        <v>15</v>
      </c>
    </row>
    <row r="9" spans="1:22" s="457" customFormat="1">
      <c r="A9" s="419" t="s">
        <v>156</v>
      </c>
      <c r="B9" s="408">
        <v>121</v>
      </c>
      <c r="C9" s="408">
        <v>132</v>
      </c>
      <c r="D9" s="408">
        <v>120</v>
      </c>
      <c r="E9" s="408">
        <v>132</v>
      </c>
      <c r="F9" s="408">
        <v>132</v>
      </c>
      <c r="G9" s="408">
        <v>132</v>
      </c>
      <c r="H9" s="408">
        <v>112</v>
      </c>
      <c r="I9" s="408">
        <v>131</v>
      </c>
      <c r="J9" s="408">
        <v>129</v>
      </c>
      <c r="K9" s="408">
        <v>99</v>
      </c>
      <c r="L9" s="408">
        <v>114</v>
      </c>
      <c r="M9" s="408">
        <v>76</v>
      </c>
      <c r="N9" s="408">
        <v>67</v>
      </c>
      <c r="O9" s="408">
        <v>82</v>
      </c>
      <c r="P9" s="469">
        <v>92</v>
      </c>
    </row>
    <row r="10" spans="1:22" s="457" customFormat="1">
      <c r="A10" s="419" t="s">
        <v>157</v>
      </c>
      <c r="B10" s="408">
        <v>13</v>
      </c>
      <c r="C10" s="408">
        <v>7</v>
      </c>
      <c r="D10" s="408">
        <v>12</v>
      </c>
      <c r="E10" s="408">
        <v>21</v>
      </c>
      <c r="F10" s="408">
        <v>7</v>
      </c>
      <c r="G10" s="408">
        <v>12</v>
      </c>
      <c r="H10" s="408">
        <v>19</v>
      </c>
      <c r="I10" s="408">
        <v>12</v>
      </c>
      <c r="J10" s="408">
        <v>7</v>
      </c>
      <c r="K10" s="408">
        <v>13</v>
      </c>
      <c r="L10" s="408">
        <v>12</v>
      </c>
      <c r="M10" s="408">
        <v>12</v>
      </c>
      <c r="N10" s="408">
        <v>16</v>
      </c>
      <c r="O10" s="408">
        <v>15</v>
      </c>
      <c r="P10" s="469">
        <v>11</v>
      </c>
    </row>
    <row r="11" spans="1:22" s="457" customFormat="1">
      <c r="A11" s="419" t="s">
        <v>158</v>
      </c>
      <c r="B11" s="408">
        <v>18</v>
      </c>
      <c r="C11" s="408">
        <v>8</v>
      </c>
      <c r="D11" s="408">
        <v>15</v>
      </c>
      <c r="E11" s="408">
        <v>7</v>
      </c>
      <c r="F11" s="408">
        <v>8</v>
      </c>
      <c r="G11" s="408">
        <v>14</v>
      </c>
      <c r="H11" s="408">
        <v>13</v>
      </c>
      <c r="I11" s="408">
        <v>14</v>
      </c>
      <c r="J11" s="408">
        <v>22</v>
      </c>
      <c r="K11" s="408">
        <v>21</v>
      </c>
      <c r="L11" s="408">
        <v>13</v>
      </c>
      <c r="M11" s="408">
        <v>7</v>
      </c>
      <c r="N11" s="408">
        <v>15</v>
      </c>
      <c r="O11" s="408">
        <v>15</v>
      </c>
      <c r="P11" s="469">
        <v>14</v>
      </c>
    </row>
    <row r="12" spans="1:22" s="457" customFormat="1">
      <c r="A12" s="419" t="s">
        <v>159</v>
      </c>
      <c r="B12" s="408">
        <v>43</v>
      </c>
      <c r="C12" s="408">
        <v>31</v>
      </c>
      <c r="D12" s="408">
        <v>37</v>
      </c>
      <c r="E12" s="408">
        <v>25</v>
      </c>
      <c r="F12" s="408">
        <v>31</v>
      </c>
      <c r="G12" s="408">
        <v>34</v>
      </c>
      <c r="H12" s="408">
        <v>60</v>
      </c>
      <c r="I12" s="408">
        <v>63</v>
      </c>
      <c r="J12" s="408">
        <v>76</v>
      </c>
      <c r="K12" s="408">
        <v>51</v>
      </c>
      <c r="L12" s="408">
        <v>78</v>
      </c>
      <c r="M12" s="408">
        <v>86</v>
      </c>
      <c r="N12" s="408">
        <v>23</v>
      </c>
      <c r="O12" s="408">
        <v>41</v>
      </c>
      <c r="P12" s="469">
        <v>43</v>
      </c>
    </row>
    <row r="13" spans="1:22" s="457" customFormat="1">
      <c r="A13" s="419" t="s">
        <v>160</v>
      </c>
      <c r="B13" s="408">
        <v>49</v>
      </c>
      <c r="C13" s="408">
        <v>49</v>
      </c>
      <c r="D13" s="408">
        <v>32</v>
      </c>
      <c r="E13" s="408">
        <v>30</v>
      </c>
      <c r="F13" s="408">
        <v>49</v>
      </c>
      <c r="G13" s="408">
        <v>40</v>
      </c>
      <c r="H13" s="408">
        <v>44</v>
      </c>
      <c r="I13" s="408">
        <v>34</v>
      </c>
      <c r="J13" s="408">
        <v>32</v>
      </c>
      <c r="K13" s="408">
        <v>32</v>
      </c>
      <c r="L13" s="408">
        <v>43</v>
      </c>
      <c r="M13" s="408">
        <v>28</v>
      </c>
      <c r="N13" s="408">
        <v>27</v>
      </c>
      <c r="O13" s="408">
        <v>19</v>
      </c>
      <c r="P13" s="469">
        <v>29</v>
      </c>
    </row>
    <row r="14" spans="1:22" s="457" customFormat="1">
      <c r="A14" s="419" t="s">
        <v>161</v>
      </c>
      <c r="B14" s="408">
        <v>2</v>
      </c>
      <c r="C14" s="408">
        <v>2</v>
      </c>
      <c r="D14" s="408">
        <v>3</v>
      </c>
      <c r="E14" s="408">
        <v>3</v>
      </c>
      <c r="F14" s="408">
        <v>2</v>
      </c>
      <c r="G14" s="408">
        <v>1</v>
      </c>
      <c r="H14" s="408">
        <v>3</v>
      </c>
      <c r="I14" s="408">
        <v>1</v>
      </c>
      <c r="J14" s="408">
        <v>9</v>
      </c>
      <c r="K14" s="408">
        <v>2</v>
      </c>
      <c r="L14" s="408">
        <v>11</v>
      </c>
      <c r="M14" s="408">
        <v>4</v>
      </c>
      <c r="N14" s="408">
        <v>3</v>
      </c>
      <c r="O14" s="408">
        <v>2</v>
      </c>
      <c r="P14" s="469">
        <v>7</v>
      </c>
    </row>
    <row r="15" spans="1:22" s="457" customFormat="1">
      <c r="A15" s="419" t="s">
        <v>162</v>
      </c>
      <c r="B15" s="408">
        <v>7</v>
      </c>
      <c r="C15" s="408">
        <v>4</v>
      </c>
      <c r="D15" s="408">
        <v>13</v>
      </c>
      <c r="E15" s="408">
        <v>10</v>
      </c>
      <c r="F15" s="408">
        <v>4</v>
      </c>
      <c r="G15" s="408">
        <v>10</v>
      </c>
      <c r="H15" s="408">
        <v>9</v>
      </c>
      <c r="I15" s="408">
        <v>6</v>
      </c>
      <c r="J15" s="408">
        <v>12</v>
      </c>
      <c r="K15" s="408">
        <v>8</v>
      </c>
      <c r="L15" s="408">
        <v>3</v>
      </c>
      <c r="M15" s="408">
        <v>3</v>
      </c>
      <c r="N15" s="408">
        <v>6</v>
      </c>
      <c r="O15" s="408">
        <v>4</v>
      </c>
      <c r="P15" s="469">
        <v>15</v>
      </c>
    </row>
    <row r="16" spans="1:22" s="457" customFormat="1">
      <c r="A16" s="419" t="s">
        <v>163</v>
      </c>
      <c r="B16" s="408">
        <v>6</v>
      </c>
      <c r="C16" s="408">
        <v>6</v>
      </c>
      <c r="D16" s="408">
        <v>4</v>
      </c>
      <c r="E16" s="408">
        <v>8</v>
      </c>
      <c r="F16" s="408">
        <v>6</v>
      </c>
      <c r="G16" s="408">
        <v>3</v>
      </c>
      <c r="H16" s="408">
        <v>3</v>
      </c>
      <c r="I16" s="408">
        <v>2</v>
      </c>
      <c r="J16" s="408">
        <v>8</v>
      </c>
      <c r="K16" s="408">
        <v>5</v>
      </c>
      <c r="L16" s="408">
        <v>11</v>
      </c>
      <c r="M16" s="408">
        <v>9</v>
      </c>
      <c r="N16" s="408">
        <v>10</v>
      </c>
      <c r="O16" s="408">
        <v>7</v>
      </c>
      <c r="P16" s="469">
        <v>3</v>
      </c>
    </row>
    <row r="17" spans="1:16" s="457" customFormat="1">
      <c r="A17" s="419" t="s">
        <v>164</v>
      </c>
      <c r="B17" s="408">
        <v>26</v>
      </c>
      <c r="C17" s="408">
        <v>39</v>
      </c>
      <c r="D17" s="408">
        <v>36</v>
      </c>
      <c r="E17" s="408">
        <v>24</v>
      </c>
      <c r="F17" s="408">
        <v>39</v>
      </c>
      <c r="G17" s="408">
        <v>24</v>
      </c>
      <c r="H17" s="408">
        <v>31</v>
      </c>
      <c r="I17" s="408">
        <v>36</v>
      </c>
      <c r="J17" s="408">
        <v>32</v>
      </c>
      <c r="K17" s="408">
        <v>29</v>
      </c>
      <c r="L17" s="408">
        <v>22</v>
      </c>
      <c r="M17" s="408">
        <v>31</v>
      </c>
      <c r="N17" s="408">
        <v>23</v>
      </c>
      <c r="O17" s="408">
        <v>21</v>
      </c>
      <c r="P17" s="469">
        <v>31</v>
      </c>
    </row>
    <row r="18" spans="1:16" s="457" customFormat="1">
      <c r="A18" s="419" t="s">
        <v>165</v>
      </c>
      <c r="B18" s="408">
        <v>3</v>
      </c>
      <c r="C18" s="408">
        <v>4</v>
      </c>
      <c r="D18" s="408">
        <v>1</v>
      </c>
      <c r="E18" s="408">
        <v>5</v>
      </c>
      <c r="F18" s="408">
        <v>4</v>
      </c>
      <c r="G18" s="408">
        <v>2</v>
      </c>
      <c r="H18" s="408">
        <v>3</v>
      </c>
      <c r="I18" s="408">
        <v>6</v>
      </c>
      <c r="J18" s="408">
        <v>3</v>
      </c>
      <c r="K18" s="408">
        <v>2</v>
      </c>
      <c r="L18" s="408">
        <v>7</v>
      </c>
      <c r="M18" s="408">
        <v>1</v>
      </c>
      <c r="N18" s="408">
        <v>7</v>
      </c>
      <c r="O18" s="408">
        <v>6</v>
      </c>
      <c r="P18" s="469">
        <v>3</v>
      </c>
    </row>
    <row r="19" spans="1:16" s="457" customFormat="1">
      <c r="A19" s="419" t="s">
        <v>166</v>
      </c>
      <c r="B19" s="408">
        <v>9</v>
      </c>
      <c r="C19" s="408">
        <v>8</v>
      </c>
      <c r="D19" s="408">
        <v>6</v>
      </c>
      <c r="E19" s="408">
        <v>7</v>
      </c>
      <c r="F19" s="408">
        <v>8</v>
      </c>
      <c r="G19" s="408">
        <v>6</v>
      </c>
      <c r="H19" s="408">
        <v>4</v>
      </c>
      <c r="I19" s="408">
        <v>6</v>
      </c>
      <c r="J19" s="408">
        <v>8</v>
      </c>
      <c r="K19" s="408">
        <v>12</v>
      </c>
      <c r="L19" s="408">
        <v>14</v>
      </c>
      <c r="M19" s="408">
        <v>15</v>
      </c>
      <c r="N19" s="408">
        <v>10</v>
      </c>
      <c r="O19" s="408">
        <v>12</v>
      </c>
      <c r="P19" s="469">
        <v>17</v>
      </c>
    </row>
    <row r="20" spans="1:16" s="457" customFormat="1">
      <c r="A20" s="419" t="s">
        <v>167</v>
      </c>
      <c r="B20" s="408">
        <v>36</v>
      </c>
      <c r="C20" s="408">
        <v>34</v>
      </c>
      <c r="D20" s="408">
        <v>22</v>
      </c>
      <c r="E20" s="408">
        <v>14</v>
      </c>
      <c r="F20" s="408">
        <v>34</v>
      </c>
      <c r="G20" s="408">
        <v>54</v>
      </c>
      <c r="H20" s="408">
        <v>28</v>
      </c>
      <c r="I20" s="408">
        <v>18</v>
      </c>
      <c r="J20" s="408">
        <v>26</v>
      </c>
      <c r="K20" s="408">
        <v>19</v>
      </c>
      <c r="L20" s="408">
        <v>23</v>
      </c>
      <c r="M20" s="408">
        <v>26</v>
      </c>
      <c r="N20" s="408">
        <v>28</v>
      </c>
      <c r="O20" s="408">
        <v>43</v>
      </c>
      <c r="P20" s="469">
        <v>30</v>
      </c>
    </row>
    <row r="21" spans="1:16" s="457" customFormat="1">
      <c r="A21" s="419" t="s">
        <v>168</v>
      </c>
      <c r="B21" s="408">
        <v>22</v>
      </c>
      <c r="C21" s="408">
        <v>17</v>
      </c>
      <c r="D21" s="408">
        <v>11</v>
      </c>
      <c r="E21" s="408">
        <v>15</v>
      </c>
      <c r="F21" s="408">
        <v>17</v>
      </c>
      <c r="G21" s="408">
        <v>21</v>
      </c>
      <c r="H21" s="408">
        <v>16</v>
      </c>
      <c r="I21" s="408">
        <v>19</v>
      </c>
      <c r="J21" s="408">
        <v>19</v>
      </c>
      <c r="K21" s="408">
        <v>17</v>
      </c>
      <c r="L21" s="408">
        <v>31</v>
      </c>
      <c r="M21" s="408">
        <v>29</v>
      </c>
      <c r="N21" s="408">
        <v>22</v>
      </c>
      <c r="O21" s="408">
        <v>13</v>
      </c>
      <c r="P21" s="469">
        <v>18</v>
      </c>
    </row>
    <row r="22" spans="1:16" s="457" customFormat="1">
      <c r="A22" s="419" t="s">
        <v>169</v>
      </c>
      <c r="B22" s="408">
        <v>50</v>
      </c>
      <c r="C22" s="408">
        <v>59</v>
      </c>
      <c r="D22" s="408">
        <v>56</v>
      </c>
      <c r="E22" s="408">
        <v>53</v>
      </c>
      <c r="F22" s="408">
        <v>59</v>
      </c>
      <c r="G22" s="408">
        <v>58</v>
      </c>
      <c r="H22" s="408">
        <v>22</v>
      </c>
      <c r="I22" s="408">
        <v>19</v>
      </c>
      <c r="J22" s="408">
        <v>15</v>
      </c>
      <c r="K22" s="408">
        <v>21</v>
      </c>
      <c r="L22" s="408">
        <v>22</v>
      </c>
      <c r="M22" s="408">
        <v>21</v>
      </c>
      <c r="N22" s="408">
        <v>61</v>
      </c>
      <c r="O22" s="408">
        <v>63</v>
      </c>
      <c r="P22" s="469">
        <v>61</v>
      </c>
    </row>
    <row r="23" spans="1:16" s="457" customFormat="1">
      <c r="A23" s="419" t="s">
        <v>170</v>
      </c>
      <c r="B23" s="408">
        <v>9</v>
      </c>
      <c r="C23" s="408">
        <v>13</v>
      </c>
      <c r="D23" s="408">
        <v>12</v>
      </c>
      <c r="E23" s="408">
        <v>30</v>
      </c>
      <c r="F23" s="408">
        <v>13</v>
      </c>
      <c r="G23" s="408">
        <v>20</v>
      </c>
      <c r="H23" s="408">
        <v>13</v>
      </c>
      <c r="I23" s="408">
        <v>14</v>
      </c>
      <c r="J23" s="408">
        <v>21</v>
      </c>
      <c r="K23" s="408">
        <v>13</v>
      </c>
      <c r="L23" s="408">
        <v>20</v>
      </c>
      <c r="M23" s="408">
        <v>24</v>
      </c>
      <c r="N23" s="408">
        <v>16</v>
      </c>
      <c r="O23" s="408">
        <v>17</v>
      </c>
      <c r="P23" s="469">
        <v>12</v>
      </c>
    </row>
    <row r="24" spans="1:16" s="457" customFormat="1">
      <c r="A24" s="419" t="s">
        <v>171</v>
      </c>
      <c r="B24" s="408">
        <v>144</v>
      </c>
      <c r="C24" s="408">
        <v>109</v>
      </c>
      <c r="D24" s="408">
        <v>129</v>
      </c>
      <c r="E24" s="408">
        <v>108</v>
      </c>
      <c r="F24" s="408">
        <v>109</v>
      </c>
      <c r="G24" s="408">
        <v>139</v>
      </c>
      <c r="H24" s="408">
        <v>150</v>
      </c>
      <c r="I24" s="408">
        <v>130</v>
      </c>
      <c r="J24" s="408">
        <v>143</v>
      </c>
      <c r="K24" s="408">
        <v>151</v>
      </c>
      <c r="L24" s="408">
        <v>167</v>
      </c>
      <c r="M24" s="408">
        <v>135</v>
      </c>
      <c r="N24" s="408">
        <v>153</v>
      </c>
      <c r="O24" s="408">
        <v>155</v>
      </c>
      <c r="P24" s="469">
        <v>170</v>
      </c>
    </row>
    <row r="25" spans="1:16" s="457" customFormat="1">
      <c r="A25" s="419" t="s">
        <v>172</v>
      </c>
      <c r="B25" s="408">
        <v>35</v>
      </c>
      <c r="C25" s="408">
        <v>37</v>
      </c>
      <c r="D25" s="408">
        <v>25</v>
      </c>
      <c r="E25" s="408">
        <v>19</v>
      </c>
      <c r="F25" s="408">
        <v>37</v>
      </c>
      <c r="G25" s="408">
        <v>29</v>
      </c>
      <c r="H25" s="408">
        <v>38</v>
      </c>
      <c r="I25" s="408">
        <v>29</v>
      </c>
      <c r="J25" s="408">
        <v>30</v>
      </c>
      <c r="K25" s="408">
        <v>21</v>
      </c>
      <c r="L25" s="408">
        <v>32</v>
      </c>
      <c r="M25" s="408">
        <v>51</v>
      </c>
      <c r="N25" s="408">
        <v>44</v>
      </c>
      <c r="O25" s="408">
        <v>28</v>
      </c>
      <c r="P25" s="469">
        <v>37</v>
      </c>
    </row>
    <row r="26" spans="1:16" s="457" customFormat="1">
      <c r="A26" s="419" t="s">
        <v>173</v>
      </c>
      <c r="B26" s="408">
        <v>87</v>
      </c>
      <c r="C26" s="408">
        <v>75</v>
      </c>
      <c r="D26" s="408">
        <v>120</v>
      </c>
      <c r="E26" s="408">
        <v>77</v>
      </c>
      <c r="F26" s="408">
        <v>75</v>
      </c>
      <c r="G26" s="408">
        <v>89</v>
      </c>
      <c r="H26" s="408">
        <v>63</v>
      </c>
      <c r="I26" s="408">
        <v>85</v>
      </c>
      <c r="J26" s="408">
        <v>68</v>
      </c>
      <c r="K26" s="408">
        <v>49</v>
      </c>
      <c r="L26" s="408">
        <v>59</v>
      </c>
      <c r="M26" s="408">
        <v>60</v>
      </c>
      <c r="N26" s="408">
        <v>52</v>
      </c>
      <c r="O26" s="408">
        <v>46</v>
      </c>
      <c r="P26" s="469">
        <v>56</v>
      </c>
    </row>
    <row r="27" spans="1:16" s="457" customFormat="1">
      <c r="A27" s="419" t="s">
        <v>174</v>
      </c>
      <c r="B27" s="408">
        <v>219</v>
      </c>
      <c r="C27" s="408">
        <v>224</v>
      </c>
      <c r="D27" s="408">
        <v>239</v>
      </c>
      <c r="E27" s="408">
        <v>247</v>
      </c>
      <c r="F27" s="408">
        <v>224</v>
      </c>
      <c r="G27" s="408">
        <v>208</v>
      </c>
      <c r="H27" s="408">
        <v>253</v>
      </c>
      <c r="I27" s="408">
        <v>228</v>
      </c>
      <c r="J27" s="408">
        <v>250</v>
      </c>
      <c r="K27" s="408">
        <v>224</v>
      </c>
      <c r="L27" s="408">
        <v>246</v>
      </c>
      <c r="M27" s="408">
        <v>245</v>
      </c>
      <c r="N27" s="408">
        <v>293</v>
      </c>
      <c r="O27" s="408">
        <v>267</v>
      </c>
      <c r="P27" s="469">
        <v>269</v>
      </c>
    </row>
    <row r="28" spans="1:16" s="457" customFormat="1">
      <c r="A28" s="419" t="s">
        <v>175</v>
      </c>
      <c r="B28" s="408">
        <v>20</v>
      </c>
      <c r="C28" s="408">
        <v>12</v>
      </c>
      <c r="D28" s="408">
        <v>27</v>
      </c>
      <c r="E28" s="408">
        <v>23</v>
      </c>
      <c r="F28" s="408">
        <v>12</v>
      </c>
      <c r="G28" s="408">
        <v>27</v>
      </c>
      <c r="H28" s="408">
        <v>22</v>
      </c>
      <c r="I28" s="408">
        <v>21</v>
      </c>
      <c r="J28" s="408">
        <v>19</v>
      </c>
      <c r="K28" s="408">
        <v>27</v>
      </c>
      <c r="L28" s="408">
        <v>30</v>
      </c>
      <c r="M28" s="408">
        <v>23</v>
      </c>
      <c r="N28" s="408">
        <v>26</v>
      </c>
      <c r="O28" s="408">
        <v>16</v>
      </c>
      <c r="P28" s="469">
        <v>23</v>
      </c>
    </row>
    <row r="29" spans="1:16" s="457" customFormat="1">
      <c r="A29" s="419" t="s">
        <v>176</v>
      </c>
      <c r="B29" s="408">
        <v>19</v>
      </c>
      <c r="C29" s="408">
        <v>4</v>
      </c>
      <c r="D29" s="408">
        <v>10</v>
      </c>
      <c r="E29" s="408">
        <v>5</v>
      </c>
      <c r="F29" s="408">
        <v>4</v>
      </c>
      <c r="G29" s="408">
        <v>4</v>
      </c>
      <c r="H29" s="408">
        <v>7</v>
      </c>
      <c r="I29" s="408">
        <v>9</v>
      </c>
      <c r="J29" s="408">
        <v>1</v>
      </c>
      <c r="K29" s="408">
        <v>7</v>
      </c>
      <c r="L29" s="408">
        <v>7</v>
      </c>
      <c r="M29" s="408">
        <v>8</v>
      </c>
      <c r="N29" s="408">
        <v>4</v>
      </c>
      <c r="O29" s="408">
        <v>3</v>
      </c>
      <c r="P29" s="469">
        <v>5</v>
      </c>
    </row>
    <row r="30" spans="1:16" s="457" customFormat="1">
      <c r="A30" s="419" t="s">
        <v>177</v>
      </c>
      <c r="B30" s="408">
        <v>16</v>
      </c>
      <c r="C30" s="408">
        <v>20</v>
      </c>
      <c r="D30" s="408">
        <v>14</v>
      </c>
      <c r="E30" s="408">
        <v>19</v>
      </c>
      <c r="F30" s="408">
        <v>20</v>
      </c>
      <c r="G30" s="408">
        <v>8</v>
      </c>
      <c r="H30" s="408">
        <v>8</v>
      </c>
      <c r="I30" s="408">
        <v>8</v>
      </c>
      <c r="J30" s="408">
        <v>7</v>
      </c>
      <c r="K30" s="408">
        <v>10</v>
      </c>
      <c r="L30" s="408">
        <v>16</v>
      </c>
      <c r="M30" s="408">
        <v>14</v>
      </c>
      <c r="N30" s="408">
        <v>12</v>
      </c>
      <c r="O30" s="408">
        <v>16</v>
      </c>
      <c r="P30" s="469">
        <v>10</v>
      </c>
    </row>
    <row r="31" spans="1:16" s="457" customFormat="1">
      <c r="A31" s="419" t="s">
        <v>178</v>
      </c>
      <c r="B31" s="408">
        <v>93</v>
      </c>
      <c r="C31" s="408">
        <v>85</v>
      </c>
      <c r="D31" s="408">
        <v>79</v>
      </c>
      <c r="E31" s="408">
        <v>73</v>
      </c>
      <c r="F31" s="408">
        <v>85</v>
      </c>
      <c r="G31" s="408">
        <v>91</v>
      </c>
      <c r="H31" s="408">
        <v>87</v>
      </c>
      <c r="I31" s="408">
        <v>117</v>
      </c>
      <c r="J31" s="408">
        <v>112</v>
      </c>
      <c r="K31" s="408">
        <v>127</v>
      </c>
      <c r="L31" s="408">
        <v>98</v>
      </c>
      <c r="M31" s="408">
        <v>132</v>
      </c>
      <c r="N31" s="408">
        <v>133</v>
      </c>
      <c r="O31" s="408">
        <v>106</v>
      </c>
      <c r="P31" s="469">
        <v>124</v>
      </c>
    </row>
    <row r="32" spans="1:16" s="457" customFormat="1">
      <c r="A32" s="419" t="s">
        <v>179</v>
      </c>
      <c r="B32" s="408">
        <v>47</v>
      </c>
      <c r="C32" s="408">
        <v>43</v>
      </c>
      <c r="D32" s="408">
        <v>42</v>
      </c>
      <c r="E32" s="408">
        <v>47</v>
      </c>
      <c r="F32" s="408">
        <v>43</v>
      </c>
      <c r="G32" s="408">
        <v>45</v>
      </c>
      <c r="H32" s="408">
        <v>27</v>
      </c>
      <c r="I32" s="408">
        <v>53</v>
      </c>
      <c r="J32" s="408">
        <v>25</v>
      </c>
      <c r="K32" s="408">
        <v>40</v>
      </c>
      <c r="L32" s="408">
        <v>44</v>
      </c>
      <c r="M32" s="408">
        <v>43</v>
      </c>
      <c r="N32" s="408">
        <v>46</v>
      </c>
      <c r="O32" s="408">
        <v>60</v>
      </c>
      <c r="P32" s="469">
        <v>69</v>
      </c>
    </row>
    <row r="33" spans="1:16" s="457" customFormat="1">
      <c r="A33" s="419" t="s">
        <v>180</v>
      </c>
      <c r="B33" s="408">
        <v>10</v>
      </c>
      <c r="C33" s="408">
        <v>22</v>
      </c>
      <c r="D33" s="408">
        <v>22</v>
      </c>
      <c r="E33" s="408">
        <v>15</v>
      </c>
      <c r="F33" s="408">
        <v>22</v>
      </c>
      <c r="G33" s="408">
        <v>11</v>
      </c>
      <c r="H33" s="408">
        <v>16</v>
      </c>
      <c r="I33" s="408">
        <v>12</v>
      </c>
      <c r="J33" s="408">
        <v>21</v>
      </c>
      <c r="K33" s="408">
        <v>10</v>
      </c>
      <c r="L33" s="408">
        <v>25</v>
      </c>
      <c r="M33" s="408">
        <v>11</v>
      </c>
      <c r="N33" s="408">
        <v>16</v>
      </c>
      <c r="O33" s="408">
        <v>21</v>
      </c>
      <c r="P33" s="469">
        <v>8</v>
      </c>
    </row>
    <row r="34" spans="1:16" s="457" customFormat="1">
      <c r="A34" s="419" t="s">
        <v>181</v>
      </c>
      <c r="B34" s="408">
        <v>6</v>
      </c>
      <c r="C34" s="408">
        <v>2</v>
      </c>
      <c r="D34" s="408">
        <v>4</v>
      </c>
      <c r="E34" s="408">
        <v>2</v>
      </c>
      <c r="F34" s="408">
        <v>2</v>
      </c>
      <c r="G34" s="408">
        <v>2</v>
      </c>
      <c r="H34" s="408"/>
      <c r="I34" s="408">
        <v>1</v>
      </c>
      <c r="J34" s="408">
        <v>4</v>
      </c>
      <c r="K34" s="408">
        <v>7</v>
      </c>
      <c r="L34" s="408">
        <v>7</v>
      </c>
      <c r="M34" s="408">
        <v>3</v>
      </c>
      <c r="N34" s="408">
        <v>8</v>
      </c>
      <c r="O34" s="408">
        <v>2</v>
      </c>
      <c r="P34" s="469">
        <v>3</v>
      </c>
    </row>
    <row r="35" spans="1:16" s="457" customFormat="1">
      <c r="A35" s="419" t="s">
        <v>182</v>
      </c>
      <c r="B35" s="408">
        <v>18</v>
      </c>
      <c r="C35" s="408">
        <v>50</v>
      </c>
      <c r="D35" s="408">
        <v>35</v>
      </c>
      <c r="E35" s="408">
        <v>26</v>
      </c>
      <c r="F35" s="408">
        <v>50</v>
      </c>
      <c r="G35" s="408">
        <v>32</v>
      </c>
      <c r="H35" s="408">
        <v>19</v>
      </c>
      <c r="I35" s="408">
        <v>28</v>
      </c>
      <c r="J35" s="408">
        <v>28</v>
      </c>
      <c r="K35" s="408">
        <v>32</v>
      </c>
      <c r="L35" s="408">
        <v>27</v>
      </c>
      <c r="M35" s="408">
        <v>13</v>
      </c>
      <c r="N35" s="408">
        <v>19</v>
      </c>
      <c r="O35" s="408">
        <v>23</v>
      </c>
      <c r="P35" s="469">
        <v>40</v>
      </c>
    </row>
    <row r="36" spans="1:16" s="457" customFormat="1">
      <c r="A36" s="419" t="s">
        <v>183</v>
      </c>
      <c r="B36" s="408">
        <v>21</v>
      </c>
      <c r="C36" s="408">
        <v>13</v>
      </c>
      <c r="D36" s="408">
        <v>15</v>
      </c>
      <c r="E36" s="408">
        <v>22</v>
      </c>
      <c r="F36" s="408">
        <v>13</v>
      </c>
      <c r="G36" s="408">
        <v>15</v>
      </c>
      <c r="H36" s="408">
        <v>12</v>
      </c>
      <c r="I36" s="408">
        <v>22</v>
      </c>
      <c r="J36" s="408">
        <v>12</v>
      </c>
      <c r="K36" s="408">
        <v>29</v>
      </c>
      <c r="L36" s="408">
        <v>18</v>
      </c>
      <c r="M36" s="408">
        <v>32</v>
      </c>
      <c r="N36" s="408">
        <v>17</v>
      </c>
      <c r="O36" s="408">
        <v>28</v>
      </c>
      <c r="P36" s="469">
        <v>31</v>
      </c>
    </row>
    <row r="37" spans="1:16" s="457" customFormat="1">
      <c r="A37" s="419" t="s">
        <v>184</v>
      </c>
      <c r="B37" s="408">
        <v>4</v>
      </c>
      <c r="C37" s="408">
        <v>5</v>
      </c>
      <c r="D37" s="408">
        <v>10</v>
      </c>
      <c r="E37" s="408">
        <v>10</v>
      </c>
      <c r="F37" s="408">
        <v>5</v>
      </c>
      <c r="G37" s="408">
        <v>8</v>
      </c>
      <c r="H37" s="408">
        <v>11</v>
      </c>
      <c r="I37" s="408">
        <v>12</v>
      </c>
      <c r="J37" s="408">
        <v>9</v>
      </c>
      <c r="K37" s="408">
        <v>17</v>
      </c>
      <c r="L37" s="408">
        <v>7</v>
      </c>
      <c r="M37" s="408">
        <v>5</v>
      </c>
      <c r="N37" s="408">
        <v>5</v>
      </c>
      <c r="O37" s="408">
        <v>5</v>
      </c>
      <c r="P37" s="469">
        <v>6</v>
      </c>
    </row>
    <row r="38" spans="1:16" s="457" customFormat="1">
      <c r="A38" s="419" t="s">
        <v>185</v>
      </c>
      <c r="B38" s="408">
        <v>332</v>
      </c>
      <c r="C38" s="408">
        <v>336</v>
      </c>
      <c r="D38" s="408">
        <v>354</v>
      </c>
      <c r="E38" s="408">
        <v>408</v>
      </c>
      <c r="F38" s="408">
        <v>336</v>
      </c>
      <c r="G38" s="408">
        <v>381</v>
      </c>
      <c r="H38" s="408">
        <v>369</v>
      </c>
      <c r="I38" s="408">
        <v>370</v>
      </c>
      <c r="J38" s="408">
        <v>362</v>
      </c>
      <c r="K38" s="408">
        <v>390</v>
      </c>
      <c r="L38" s="408">
        <v>367</v>
      </c>
      <c r="M38" s="408">
        <v>381</v>
      </c>
      <c r="N38" s="408">
        <v>418</v>
      </c>
      <c r="O38" s="408">
        <v>381</v>
      </c>
      <c r="P38" s="469">
        <v>406</v>
      </c>
    </row>
    <row r="39" spans="1:16" s="457" customFormat="1">
      <c r="A39" s="419" t="s">
        <v>186</v>
      </c>
      <c r="B39" s="408">
        <v>5</v>
      </c>
      <c r="C39" s="408">
        <v>8</v>
      </c>
      <c r="D39" s="408">
        <v>3</v>
      </c>
      <c r="E39" s="408">
        <v>11</v>
      </c>
      <c r="F39" s="408">
        <v>8</v>
      </c>
      <c r="G39" s="408">
        <v>13</v>
      </c>
      <c r="H39" s="408">
        <v>8</v>
      </c>
      <c r="I39" s="408">
        <v>3</v>
      </c>
      <c r="J39" s="408">
        <v>15</v>
      </c>
      <c r="K39" s="408">
        <v>4</v>
      </c>
      <c r="L39" s="408">
        <v>7</v>
      </c>
      <c r="M39" s="408">
        <v>7</v>
      </c>
      <c r="N39" s="408">
        <v>1</v>
      </c>
      <c r="O39" s="408">
        <v>4</v>
      </c>
      <c r="P39" s="469">
        <v>9</v>
      </c>
    </row>
    <row r="40" spans="1:16" s="457" customFormat="1">
      <c r="A40" s="419" t="s">
        <v>187</v>
      </c>
      <c r="B40" s="408">
        <v>13</v>
      </c>
      <c r="C40" s="408">
        <v>13</v>
      </c>
      <c r="D40" s="408">
        <v>18</v>
      </c>
      <c r="E40" s="408">
        <v>21</v>
      </c>
      <c r="F40" s="408">
        <v>13</v>
      </c>
      <c r="G40" s="408">
        <v>24</v>
      </c>
      <c r="H40" s="408">
        <v>18</v>
      </c>
      <c r="I40" s="408">
        <v>13</v>
      </c>
      <c r="J40" s="408">
        <v>14</v>
      </c>
      <c r="K40" s="408">
        <v>10</v>
      </c>
      <c r="L40" s="408">
        <v>7</v>
      </c>
      <c r="M40" s="408">
        <v>17</v>
      </c>
      <c r="N40" s="408">
        <v>9</v>
      </c>
      <c r="O40" s="408">
        <v>12</v>
      </c>
      <c r="P40" s="469">
        <v>16</v>
      </c>
    </row>
    <row r="41" spans="1:16" s="457" customFormat="1">
      <c r="A41" s="419" t="s">
        <v>188</v>
      </c>
      <c r="B41" s="408">
        <v>36</v>
      </c>
      <c r="C41" s="408">
        <v>26</v>
      </c>
      <c r="D41" s="408">
        <v>41</v>
      </c>
      <c r="E41" s="408">
        <v>36</v>
      </c>
      <c r="F41" s="408">
        <v>26</v>
      </c>
      <c r="G41" s="408">
        <v>22</v>
      </c>
      <c r="H41" s="408">
        <v>31</v>
      </c>
      <c r="I41" s="408">
        <v>36</v>
      </c>
      <c r="J41" s="408">
        <v>29</v>
      </c>
      <c r="K41" s="408">
        <v>19</v>
      </c>
      <c r="L41" s="408">
        <v>29</v>
      </c>
      <c r="M41" s="408">
        <v>33</v>
      </c>
      <c r="N41" s="408">
        <v>30</v>
      </c>
      <c r="O41" s="408">
        <v>26</v>
      </c>
      <c r="P41" s="469">
        <v>21</v>
      </c>
    </row>
    <row r="42" spans="1:16" s="457" customFormat="1">
      <c r="A42" s="419" t="s">
        <v>88</v>
      </c>
      <c r="B42" s="408">
        <v>82</v>
      </c>
      <c r="C42" s="408">
        <v>122</v>
      </c>
      <c r="D42" s="408">
        <v>109</v>
      </c>
      <c r="E42" s="408">
        <v>90</v>
      </c>
      <c r="F42" s="408">
        <v>122</v>
      </c>
      <c r="G42" s="408">
        <v>93</v>
      </c>
      <c r="H42" s="408">
        <v>110</v>
      </c>
      <c r="I42" s="408">
        <v>110</v>
      </c>
      <c r="J42" s="408">
        <v>106</v>
      </c>
      <c r="K42" s="408">
        <v>92</v>
      </c>
      <c r="L42" s="408">
        <v>128</v>
      </c>
      <c r="M42" s="408">
        <v>107</v>
      </c>
      <c r="N42" s="408">
        <v>98</v>
      </c>
      <c r="O42" s="408">
        <v>128</v>
      </c>
      <c r="P42" s="469">
        <v>116</v>
      </c>
    </row>
    <row r="43" spans="1:16" s="457" customFormat="1">
      <c r="A43" s="419" t="s">
        <v>189</v>
      </c>
      <c r="B43" s="408">
        <v>10</v>
      </c>
      <c r="C43" s="408">
        <v>16</v>
      </c>
      <c r="D43" s="408">
        <v>9</v>
      </c>
      <c r="E43" s="408">
        <v>7</v>
      </c>
      <c r="F43" s="408">
        <v>16</v>
      </c>
      <c r="G43" s="408">
        <v>13</v>
      </c>
      <c r="H43" s="408">
        <v>8</v>
      </c>
      <c r="I43" s="408">
        <v>13</v>
      </c>
      <c r="J43" s="408">
        <v>12</v>
      </c>
      <c r="K43" s="408">
        <v>4</v>
      </c>
      <c r="L43" s="408">
        <v>10</v>
      </c>
      <c r="M43" s="408">
        <v>13</v>
      </c>
      <c r="N43" s="408">
        <v>11</v>
      </c>
      <c r="O43" s="408">
        <v>11</v>
      </c>
      <c r="P43" s="469">
        <v>9</v>
      </c>
    </row>
    <row r="44" spans="1:16" s="457" customFormat="1">
      <c r="A44" s="419" t="s">
        <v>190</v>
      </c>
      <c r="B44" s="408">
        <v>2</v>
      </c>
      <c r="C44" s="408">
        <v>2</v>
      </c>
      <c r="D44" s="408">
        <v>9</v>
      </c>
      <c r="E44" s="408">
        <v>3</v>
      </c>
      <c r="F44" s="408">
        <v>2</v>
      </c>
      <c r="G44" s="408">
        <v>6</v>
      </c>
      <c r="H44" s="408">
        <v>8</v>
      </c>
      <c r="I44" s="408">
        <v>5</v>
      </c>
      <c r="J44" s="408">
        <v>7</v>
      </c>
      <c r="K44" s="408">
        <v>3</v>
      </c>
      <c r="L44" s="408">
        <v>5</v>
      </c>
      <c r="M44" s="408">
        <v>2</v>
      </c>
      <c r="N44" s="408">
        <v>8</v>
      </c>
      <c r="O44" s="408">
        <v>7</v>
      </c>
      <c r="P44" s="469">
        <v>5</v>
      </c>
    </row>
    <row r="45" spans="1:16" s="457" customFormat="1">
      <c r="A45" s="419" t="s">
        <v>191</v>
      </c>
      <c r="B45" s="408">
        <v>9</v>
      </c>
      <c r="C45" s="408">
        <v>9</v>
      </c>
      <c r="D45" s="408">
        <v>6</v>
      </c>
      <c r="E45" s="408">
        <v>3</v>
      </c>
      <c r="F45" s="408">
        <v>9</v>
      </c>
      <c r="G45" s="408">
        <v>15</v>
      </c>
      <c r="H45" s="408">
        <v>5</v>
      </c>
      <c r="I45" s="408">
        <v>13</v>
      </c>
      <c r="J45" s="408">
        <v>12</v>
      </c>
      <c r="K45" s="408">
        <v>16</v>
      </c>
      <c r="L45" s="408">
        <v>13</v>
      </c>
      <c r="M45" s="408">
        <v>8</v>
      </c>
      <c r="N45" s="408">
        <v>14</v>
      </c>
      <c r="O45" s="408">
        <v>11</v>
      </c>
      <c r="P45" s="469">
        <v>7</v>
      </c>
    </row>
    <row r="46" spans="1:16" s="457" customFormat="1">
      <c r="A46" s="419" t="s">
        <v>192</v>
      </c>
      <c r="B46" s="408">
        <v>60</v>
      </c>
      <c r="C46" s="408">
        <v>54</v>
      </c>
      <c r="D46" s="408">
        <v>78</v>
      </c>
      <c r="E46" s="408">
        <v>47</v>
      </c>
      <c r="F46" s="408">
        <v>54</v>
      </c>
      <c r="G46" s="408">
        <v>54</v>
      </c>
      <c r="H46" s="408">
        <v>58</v>
      </c>
      <c r="I46" s="408">
        <v>64</v>
      </c>
      <c r="J46" s="408">
        <v>60</v>
      </c>
      <c r="K46" s="408">
        <v>65</v>
      </c>
      <c r="L46" s="408">
        <v>84</v>
      </c>
      <c r="M46" s="408">
        <v>92</v>
      </c>
      <c r="N46" s="408">
        <v>88</v>
      </c>
      <c r="O46" s="408">
        <v>85</v>
      </c>
      <c r="P46" s="469">
        <v>82</v>
      </c>
    </row>
    <row r="47" spans="1:16" s="457" customFormat="1">
      <c r="A47" s="419" t="s">
        <v>193</v>
      </c>
      <c r="B47" s="408">
        <v>103</v>
      </c>
      <c r="C47" s="408">
        <v>82</v>
      </c>
      <c r="D47" s="408">
        <v>93</v>
      </c>
      <c r="E47" s="408">
        <v>83</v>
      </c>
      <c r="F47" s="408">
        <v>82</v>
      </c>
      <c r="G47" s="408">
        <v>81</v>
      </c>
      <c r="H47" s="408">
        <v>62</v>
      </c>
      <c r="I47" s="408">
        <v>77</v>
      </c>
      <c r="J47" s="408">
        <v>75</v>
      </c>
      <c r="K47" s="408">
        <v>90</v>
      </c>
      <c r="L47" s="408">
        <v>69</v>
      </c>
      <c r="M47" s="408">
        <v>68</v>
      </c>
      <c r="N47" s="408">
        <v>66</v>
      </c>
      <c r="O47" s="408">
        <v>45</v>
      </c>
      <c r="P47" s="469">
        <v>43</v>
      </c>
    </row>
    <row r="48" spans="1:16" s="457" customFormat="1">
      <c r="A48" s="419" t="s">
        <v>194</v>
      </c>
      <c r="B48" s="408">
        <v>50</v>
      </c>
      <c r="C48" s="408">
        <v>57</v>
      </c>
      <c r="D48" s="408">
        <v>64</v>
      </c>
      <c r="E48" s="408">
        <v>62</v>
      </c>
      <c r="F48" s="408">
        <v>57</v>
      </c>
      <c r="G48" s="408">
        <v>71</v>
      </c>
      <c r="H48" s="408">
        <v>56</v>
      </c>
      <c r="I48" s="408">
        <v>70</v>
      </c>
      <c r="J48" s="408">
        <v>52</v>
      </c>
      <c r="K48" s="408">
        <v>81</v>
      </c>
      <c r="L48" s="408">
        <v>69</v>
      </c>
      <c r="M48" s="408">
        <v>76</v>
      </c>
      <c r="N48" s="408">
        <v>72</v>
      </c>
      <c r="O48" s="408">
        <v>74</v>
      </c>
      <c r="P48" s="469">
        <v>43</v>
      </c>
    </row>
    <row r="49" spans="1:16" s="457" customFormat="1">
      <c r="A49" s="419" t="s">
        <v>195</v>
      </c>
      <c r="B49" s="408">
        <v>43</v>
      </c>
      <c r="C49" s="408">
        <v>25</v>
      </c>
      <c r="D49" s="408">
        <v>32</v>
      </c>
      <c r="E49" s="408">
        <v>41</v>
      </c>
      <c r="F49" s="408">
        <v>25</v>
      </c>
      <c r="G49" s="408">
        <v>28</v>
      </c>
      <c r="H49" s="408">
        <v>38</v>
      </c>
      <c r="I49" s="408">
        <v>47</v>
      </c>
      <c r="J49" s="408">
        <v>48</v>
      </c>
      <c r="K49" s="408">
        <v>43</v>
      </c>
      <c r="L49" s="408">
        <v>44</v>
      </c>
      <c r="M49" s="408">
        <v>39</v>
      </c>
      <c r="N49" s="408">
        <v>60</v>
      </c>
      <c r="O49" s="408">
        <v>52</v>
      </c>
      <c r="P49" s="469">
        <v>52</v>
      </c>
    </row>
    <row r="50" spans="1:16" s="457" customFormat="1">
      <c r="A50" s="419" t="s">
        <v>196</v>
      </c>
      <c r="B50" s="408">
        <v>6</v>
      </c>
      <c r="C50" s="408">
        <v>5</v>
      </c>
      <c r="D50" s="408">
        <v>24</v>
      </c>
      <c r="E50" s="408">
        <v>13</v>
      </c>
      <c r="F50" s="408">
        <v>5</v>
      </c>
      <c r="G50" s="408">
        <v>9</v>
      </c>
      <c r="H50" s="408">
        <v>12</v>
      </c>
      <c r="I50" s="408">
        <v>9</v>
      </c>
      <c r="J50" s="408">
        <v>10</v>
      </c>
      <c r="K50" s="408"/>
      <c r="L50" s="408">
        <v>5</v>
      </c>
      <c r="M50" s="408">
        <v>6</v>
      </c>
      <c r="N50" s="408">
        <v>18</v>
      </c>
      <c r="O50" s="408">
        <v>8</v>
      </c>
      <c r="P50" s="469">
        <v>9</v>
      </c>
    </row>
    <row r="51" spans="1:16" s="457" customFormat="1">
      <c r="A51" s="419" t="s">
        <v>197</v>
      </c>
      <c r="B51" s="408">
        <v>17</v>
      </c>
      <c r="C51" s="408">
        <v>13</v>
      </c>
      <c r="D51" s="408">
        <v>31</v>
      </c>
      <c r="E51" s="408">
        <v>8</v>
      </c>
      <c r="F51" s="408">
        <v>13</v>
      </c>
      <c r="G51" s="408">
        <v>7</v>
      </c>
      <c r="H51" s="408">
        <v>6</v>
      </c>
      <c r="I51" s="408">
        <v>8</v>
      </c>
      <c r="J51" s="408">
        <v>12</v>
      </c>
      <c r="K51" s="408">
        <v>17</v>
      </c>
      <c r="L51" s="408">
        <v>8</v>
      </c>
      <c r="M51" s="408">
        <v>15</v>
      </c>
      <c r="N51" s="408">
        <v>11</v>
      </c>
      <c r="O51" s="408">
        <v>11</v>
      </c>
      <c r="P51" s="469">
        <v>17</v>
      </c>
    </row>
    <row r="52" spans="1:16" s="457" customFormat="1">
      <c r="A52" s="419" t="s">
        <v>198</v>
      </c>
      <c r="B52" s="408">
        <v>6</v>
      </c>
      <c r="C52" s="408">
        <v>8</v>
      </c>
      <c r="D52" s="408">
        <v>4</v>
      </c>
      <c r="E52" s="408">
        <v>6</v>
      </c>
      <c r="F52" s="408">
        <v>8</v>
      </c>
      <c r="G52" s="408">
        <v>2</v>
      </c>
      <c r="H52" s="408">
        <v>4</v>
      </c>
      <c r="I52" s="408">
        <v>4</v>
      </c>
      <c r="J52" s="408">
        <v>11</v>
      </c>
      <c r="K52" s="408">
        <v>6</v>
      </c>
      <c r="L52" s="408">
        <v>7</v>
      </c>
      <c r="M52" s="408">
        <v>7</v>
      </c>
      <c r="N52" s="408">
        <v>8</v>
      </c>
      <c r="O52" s="408">
        <v>10</v>
      </c>
      <c r="P52" s="469">
        <v>3</v>
      </c>
    </row>
    <row r="53" spans="1:16" s="457" customFormat="1">
      <c r="A53" s="419" t="s">
        <v>199</v>
      </c>
      <c r="B53" s="408">
        <v>40</v>
      </c>
      <c r="C53" s="408">
        <v>17</v>
      </c>
      <c r="D53" s="408">
        <v>32</v>
      </c>
      <c r="E53" s="408">
        <v>27</v>
      </c>
      <c r="F53" s="408">
        <v>17</v>
      </c>
      <c r="G53" s="408">
        <v>22</v>
      </c>
      <c r="H53" s="408">
        <v>18</v>
      </c>
      <c r="I53" s="408">
        <v>30</v>
      </c>
      <c r="J53" s="408">
        <v>31</v>
      </c>
      <c r="K53" s="408">
        <v>25</v>
      </c>
      <c r="L53" s="408">
        <v>30</v>
      </c>
      <c r="M53" s="408">
        <v>25</v>
      </c>
      <c r="N53" s="408">
        <v>20</v>
      </c>
      <c r="O53" s="408">
        <v>18</v>
      </c>
      <c r="P53" s="469">
        <v>29</v>
      </c>
    </row>
    <row r="54" spans="1:16" s="457" customFormat="1">
      <c r="A54" s="419" t="s">
        <v>200</v>
      </c>
      <c r="B54" s="408">
        <v>13</v>
      </c>
      <c r="C54" s="408">
        <v>11</v>
      </c>
      <c r="D54" s="408">
        <v>11</v>
      </c>
      <c r="E54" s="408">
        <v>9</v>
      </c>
      <c r="F54" s="408">
        <v>11</v>
      </c>
      <c r="G54" s="408">
        <v>14</v>
      </c>
      <c r="H54" s="408">
        <v>10</v>
      </c>
      <c r="I54" s="408">
        <v>11</v>
      </c>
      <c r="J54" s="408">
        <v>9</v>
      </c>
      <c r="K54" s="408">
        <v>10</v>
      </c>
      <c r="L54" s="408">
        <v>10</v>
      </c>
      <c r="M54" s="408">
        <v>12</v>
      </c>
      <c r="N54" s="408">
        <v>13</v>
      </c>
      <c r="O54" s="408">
        <v>15</v>
      </c>
      <c r="P54" s="469">
        <v>11</v>
      </c>
    </row>
    <row r="55" spans="1:16" s="457" customFormat="1">
      <c r="A55" s="419" t="s">
        <v>201</v>
      </c>
      <c r="B55" s="408">
        <v>14</v>
      </c>
      <c r="C55" s="408">
        <v>17</v>
      </c>
      <c r="D55" s="408">
        <v>12</v>
      </c>
      <c r="E55" s="408">
        <v>13</v>
      </c>
      <c r="F55" s="408">
        <v>17</v>
      </c>
      <c r="G55" s="408">
        <v>12</v>
      </c>
      <c r="H55" s="408">
        <v>7</v>
      </c>
      <c r="I55" s="408">
        <v>17</v>
      </c>
      <c r="J55" s="408">
        <v>6</v>
      </c>
      <c r="K55" s="408">
        <v>10</v>
      </c>
      <c r="L55" s="408">
        <v>17</v>
      </c>
      <c r="M55" s="408">
        <v>18</v>
      </c>
      <c r="N55" s="408">
        <v>14</v>
      </c>
      <c r="O55" s="408">
        <v>14</v>
      </c>
      <c r="P55" s="469">
        <v>17</v>
      </c>
    </row>
    <row r="56" spans="1:16" s="457" customFormat="1">
      <c r="A56" s="419" t="s">
        <v>202</v>
      </c>
      <c r="B56" s="408">
        <v>18</v>
      </c>
      <c r="C56" s="408">
        <v>16</v>
      </c>
      <c r="D56" s="408">
        <v>19</v>
      </c>
      <c r="E56" s="408">
        <v>15</v>
      </c>
      <c r="F56" s="408">
        <v>16</v>
      </c>
      <c r="G56" s="408">
        <v>18</v>
      </c>
      <c r="H56" s="408">
        <v>20</v>
      </c>
      <c r="I56" s="408">
        <v>15</v>
      </c>
      <c r="J56" s="408">
        <v>21</v>
      </c>
      <c r="K56" s="408">
        <v>10</v>
      </c>
      <c r="L56" s="408">
        <v>23</v>
      </c>
      <c r="M56" s="408">
        <v>22</v>
      </c>
      <c r="N56" s="408">
        <v>28</v>
      </c>
      <c r="O56" s="408">
        <v>14</v>
      </c>
      <c r="P56" s="469">
        <v>25</v>
      </c>
    </row>
    <row r="57" spans="1:16" s="457" customFormat="1">
      <c r="A57" s="419" t="s">
        <v>203</v>
      </c>
      <c r="B57" s="408">
        <v>7</v>
      </c>
      <c r="C57" s="408">
        <v>8</v>
      </c>
      <c r="D57" s="408">
        <v>2</v>
      </c>
      <c r="E57" s="408">
        <v>7</v>
      </c>
      <c r="F57" s="408">
        <v>8</v>
      </c>
      <c r="G57" s="408">
        <v>8</v>
      </c>
      <c r="H57" s="408">
        <v>10</v>
      </c>
      <c r="I57" s="408">
        <v>5</v>
      </c>
      <c r="J57" s="408">
        <v>7</v>
      </c>
      <c r="K57" s="408">
        <v>1</v>
      </c>
      <c r="L57" s="408">
        <v>4</v>
      </c>
      <c r="M57" s="408">
        <v>6</v>
      </c>
      <c r="N57" s="408">
        <v>13</v>
      </c>
      <c r="O57" s="408">
        <v>3</v>
      </c>
      <c r="P57" s="469">
        <v>2</v>
      </c>
    </row>
    <row r="58" spans="1:16" s="457" customFormat="1">
      <c r="A58" s="419" t="s">
        <v>204</v>
      </c>
      <c r="B58" s="408">
        <v>4</v>
      </c>
      <c r="C58" s="408">
        <v>5</v>
      </c>
      <c r="D58" s="408">
        <v>5</v>
      </c>
      <c r="E58" s="408">
        <v>2</v>
      </c>
      <c r="F58" s="408">
        <v>5</v>
      </c>
      <c r="G58" s="408">
        <v>7</v>
      </c>
      <c r="H58" s="408">
        <v>11</v>
      </c>
      <c r="I58" s="408">
        <v>3</v>
      </c>
      <c r="J58" s="408">
        <v>9</v>
      </c>
      <c r="K58" s="408">
        <v>5</v>
      </c>
      <c r="L58" s="408">
        <v>8</v>
      </c>
      <c r="M58" s="408">
        <v>5</v>
      </c>
      <c r="N58" s="408">
        <v>12</v>
      </c>
      <c r="O58" s="408">
        <v>9</v>
      </c>
      <c r="P58" s="469">
        <v>8</v>
      </c>
    </row>
    <row r="59" spans="1:16" s="457" customFormat="1">
      <c r="A59" s="419" t="s">
        <v>205</v>
      </c>
      <c r="B59" s="408">
        <v>16</v>
      </c>
      <c r="C59" s="408">
        <v>28</v>
      </c>
      <c r="D59" s="408">
        <v>27</v>
      </c>
      <c r="E59" s="408">
        <v>27</v>
      </c>
      <c r="F59" s="408">
        <v>28</v>
      </c>
      <c r="G59" s="408">
        <v>26</v>
      </c>
      <c r="H59" s="408">
        <v>35</v>
      </c>
      <c r="I59" s="408">
        <v>37</v>
      </c>
      <c r="J59" s="408">
        <v>33</v>
      </c>
      <c r="K59" s="408">
        <v>37</v>
      </c>
      <c r="L59" s="408">
        <v>35</v>
      </c>
      <c r="M59" s="408">
        <v>23</v>
      </c>
      <c r="N59" s="408">
        <v>29</v>
      </c>
      <c r="O59" s="408">
        <v>32</v>
      </c>
      <c r="P59" s="469">
        <v>34</v>
      </c>
    </row>
    <row r="60" spans="1:16" s="457" customFormat="1">
      <c r="A60" s="419" t="s">
        <v>206</v>
      </c>
      <c r="B60" s="408">
        <v>5</v>
      </c>
      <c r="C60" s="408">
        <v>6</v>
      </c>
      <c r="D60" s="408">
        <v>5</v>
      </c>
      <c r="E60" s="408">
        <v>3</v>
      </c>
      <c r="F60" s="408">
        <v>6</v>
      </c>
      <c r="G60" s="408">
        <v>3</v>
      </c>
      <c r="H60" s="408">
        <v>7</v>
      </c>
      <c r="I60" s="408">
        <v>4</v>
      </c>
      <c r="J60" s="408">
        <v>13</v>
      </c>
      <c r="K60" s="408">
        <v>13</v>
      </c>
      <c r="L60" s="408">
        <v>7</v>
      </c>
      <c r="M60" s="408">
        <v>7</v>
      </c>
      <c r="N60" s="408">
        <v>8</v>
      </c>
      <c r="O60" s="408">
        <v>5</v>
      </c>
      <c r="P60" s="469">
        <v>4</v>
      </c>
    </row>
    <row r="61" spans="1:16" s="457" customFormat="1">
      <c r="A61" s="419" t="s">
        <v>207</v>
      </c>
      <c r="B61" s="408">
        <v>128</v>
      </c>
      <c r="C61" s="408">
        <v>116</v>
      </c>
      <c r="D61" s="408">
        <v>119</v>
      </c>
      <c r="E61" s="408">
        <v>106</v>
      </c>
      <c r="F61" s="408">
        <v>116</v>
      </c>
      <c r="G61" s="408">
        <v>101</v>
      </c>
      <c r="H61" s="408">
        <v>108</v>
      </c>
      <c r="I61" s="408">
        <v>123</v>
      </c>
      <c r="J61" s="408">
        <v>134</v>
      </c>
      <c r="K61" s="408">
        <v>126</v>
      </c>
      <c r="L61" s="408">
        <v>135</v>
      </c>
      <c r="M61" s="408">
        <v>95</v>
      </c>
      <c r="N61" s="408">
        <v>111</v>
      </c>
      <c r="O61" s="408">
        <v>113</v>
      </c>
      <c r="P61" s="469">
        <v>119</v>
      </c>
    </row>
    <row r="62" spans="1:16" s="457" customFormat="1">
      <c r="A62" s="419" t="s">
        <v>101</v>
      </c>
      <c r="B62" s="408">
        <v>5</v>
      </c>
      <c r="C62" s="408">
        <v>13</v>
      </c>
      <c r="D62" s="408">
        <v>13</v>
      </c>
      <c r="E62" s="408">
        <v>16</v>
      </c>
      <c r="F62" s="408">
        <v>13</v>
      </c>
      <c r="G62" s="408">
        <v>6</v>
      </c>
      <c r="H62" s="408">
        <v>7</v>
      </c>
      <c r="I62" s="408">
        <v>4</v>
      </c>
      <c r="J62" s="408">
        <v>10</v>
      </c>
      <c r="K62" s="408">
        <v>12</v>
      </c>
      <c r="L62" s="408">
        <v>13</v>
      </c>
      <c r="M62" s="408">
        <v>10</v>
      </c>
      <c r="N62" s="408">
        <v>10</v>
      </c>
      <c r="O62" s="408">
        <v>13</v>
      </c>
      <c r="P62" s="469">
        <v>13</v>
      </c>
    </row>
    <row r="63" spans="1:16" s="457" customFormat="1">
      <c r="A63" s="474" t="s">
        <v>210</v>
      </c>
      <c r="B63" s="467">
        <v>2547</v>
      </c>
      <c r="C63" s="467">
        <v>2723</v>
      </c>
      <c r="D63" s="467">
        <v>2831</v>
      </c>
      <c r="E63" s="467">
        <v>2617</v>
      </c>
      <c r="F63" s="467">
        <v>2723</v>
      </c>
      <c r="G63" s="467">
        <v>2719</v>
      </c>
      <c r="H63" s="467">
        <v>2995</v>
      </c>
      <c r="I63" s="467">
        <v>2767</v>
      </c>
      <c r="J63" s="467">
        <v>2767</v>
      </c>
      <c r="K63" s="467">
        <v>2388</v>
      </c>
      <c r="L63" s="467">
        <v>2770</v>
      </c>
      <c r="M63" s="467">
        <v>2471</v>
      </c>
      <c r="N63" s="467">
        <v>2483</v>
      </c>
      <c r="O63" s="467">
        <v>2319</v>
      </c>
      <c r="P63" s="468">
        <v>2007</v>
      </c>
    </row>
    <row r="64" spans="1:16" s="457" customFormat="1" ht="13.5" thickBot="1">
      <c r="A64" s="475" t="s">
        <v>306</v>
      </c>
      <c r="B64" s="471">
        <f>SUM(B8:B63)</f>
        <v>4732</v>
      </c>
      <c r="C64" s="471">
        <f>SUM(C8:C63)</f>
        <v>4868</v>
      </c>
      <c r="D64" s="471">
        <f>SUM(D8:D63)</f>
        <v>5124</v>
      </c>
      <c r="E64" s="471">
        <f>SUM(E8:E63)</f>
        <v>4782</v>
      </c>
      <c r="F64" s="471">
        <f>SUM(F8:F63)</f>
        <v>4868</v>
      </c>
      <c r="G64" s="471">
        <v>4913</v>
      </c>
      <c r="H64" s="471">
        <v>5135</v>
      </c>
      <c r="I64" s="471">
        <v>5022</v>
      </c>
      <c r="J64" s="471">
        <v>5034</v>
      </c>
      <c r="K64" s="471">
        <v>4589</v>
      </c>
      <c r="L64" s="471">
        <v>5135</v>
      </c>
      <c r="M64" s="471">
        <v>4731</v>
      </c>
      <c r="N64" s="471">
        <v>4828</v>
      </c>
      <c r="O64" s="471">
        <v>4574</v>
      </c>
      <c r="P64" s="472">
        <v>4359</v>
      </c>
    </row>
    <row r="66" spans="1:25" s="105" customFormat="1">
      <c r="A66" s="105" t="s">
        <v>302</v>
      </c>
      <c r="M66" s="106"/>
      <c r="N66" s="106"/>
      <c r="O66" s="107"/>
      <c r="P66" s="107"/>
      <c r="Q66" s="107"/>
      <c r="R66" s="107"/>
      <c r="S66" s="107"/>
      <c r="T66" s="107"/>
      <c r="U66" s="107"/>
      <c r="V66" s="107"/>
    </row>
    <row r="67" spans="1:25" s="105" customFormat="1">
      <c r="A67" s="637" t="s">
        <v>726</v>
      </c>
      <c r="O67" s="106"/>
      <c r="Q67" s="106"/>
      <c r="S67" s="106"/>
      <c r="T67" s="106"/>
      <c r="U67" s="107"/>
      <c r="X67" s="107"/>
      <c r="Y67" s="107"/>
    </row>
  </sheetData>
  <phoneticPr fontId="2" type="noConversion"/>
  <hyperlinks>
    <hyperlink ref="A66" location="Definitions!A1" display="Click here to see notes, definitions, and source" xr:uid="{00000000-0004-0000-0F00-000000000000}"/>
    <hyperlink ref="P1" location="'Table of Contents'!A1" display="Contents" xr:uid="{00000000-0004-0000-0F00-000001000000}"/>
  </hyperlinks>
  <printOptions horizontalCentered="1"/>
  <pageMargins left="0.5" right="0.5" top="0.46" bottom="0.28000000000000003" header="0.36" footer="0.18"/>
  <pageSetup scale="91" fitToHeight="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  <pageSetUpPr fitToPage="1"/>
  </sheetPr>
  <dimension ref="A1:U69"/>
  <sheetViews>
    <sheetView zoomScaleNormal="100" workbookViewId="0"/>
  </sheetViews>
  <sheetFormatPr defaultRowHeight="12.75"/>
  <cols>
    <col min="1" max="1" width="19.140625" style="108" customWidth="1"/>
    <col min="2" max="16" width="5.7109375" style="108" customWidth="1"/>
    <col min="17" max="16384" width="9.140625" style="108"/>
  </cols>
  <sheetData>
    <row r="1" spans="1:21" ht="15.75">
      <c r="A1" s="91" t="s">
        <v>209</v>
      </c>
      <c r="P1" s="107" t="s">
        <v>390</v>
      </c>
    </row>
    <row r="2" spans="1:21" ht="15">
      <c r="A2" s="117" t="s">
        <v>307</v>
      </c>
    </row>
    <row r="3" spans="1:21" s="92" customFormat="1" ht="15.75">
      <c r="A3" s="98" t="s">
        <v>471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09"/>
      <c r="N3" s="93"/>
      <c r="O3" s="93"/>
      <c r="P3" s="93"/>
    </row>
    <row r="4" spans="1:21" s="92" customFormat="1">
      <c r="A4" s="98" t="s">
        <v>301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39"/>
      <c r="N4" s="93"/>
      <c r="O4" s="93"/>
      <c r="P4" s="93"/>
    </row>
    <row r="5" spans="1:21" s="110" customFormat="1">
      <c r="A5" s="122" t="s">
        <v>465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09"/>
      <c r="N5" s="109"/>
      <c r="O5" s="109"/>
      <c r="P5" s="109"/>
    </row>
    <row r="6" spans="1:21" s="125" customFormat="1" ht="15.75">
      <c r="A6" s="98" t="s">
        <v>739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6"/>
      <c r="N6" s="96"/>
      <c r="O6" s="124"/>
      <c r="P6" s="124"/>
      <c r="Q6" s="124"/>
      <c r="R6" s="124"/>
      <c r="S6" s="124"/>
      <c r="T6" s="124"/>
      <c r="U6" s="124"/>
    </row>
    <row r="7" spans="1:21" s="92" customFormat="1" ht="13.5" thickBot="1">
      <c r="M7" s="93" t="s">
        <v>125</v>
      </c>
      <c r="N7" s="93"/>
      <c r="O7" s="93"/>
      <c r="P7" s="93"/>
    </row>
    <row r="8" spans="1:21" s="92" customFormat="1" ht="25.5">
      <c r="A8" s="194" t="s">
        <v>300</v>
      </c>
      <c r="B8" s="625" t="s">
        <v>737</v>
      </c>
      <c r="C8" s="625" t="s">
        <v>709</v>
      </c>
      <c r="D8" s="625" t="s">
        <v>666</v>
      </c>
      <c r="E8" s="625" t="s">
        <v>624</v>
      </c>
      <c r="F8" s="625" t="s">
        <v>588</v>
      </c>
      <c r="G8" s="625" t="s">
        <v>562</v>
      </c>
      <c r="H8" s="625" t="s">
        <v>528</v>
      </c>
      <c r="I8" s="625" t="s">
        <v>519</v>
      </c>
      <c r="J8" s="625" t="s">
        <v>466</v>
      </c>
      <c r="K8" s="625" t="s">
        <v>451</v>
      </c>
      <c r="L8" s="625" t="s">
        <v>392</v>
      </c>
      <c r="M8" s="625" t="s">
        <v>374</v>
      </c>
      <c r="N8" s="625" t="s">
        <v>147</v>
      </c>
      <c r="O8" s="625" t="s">
        <v>16</v>
      </c>
      <c r="P8" s="626" t="s">
        <v>15</v>
      </c>
    </row>
    <row r="9" spans="1:21">
      <c r="A9" s="174" t="s">
        <v>57</v>
      </c>
      <c r="B9" s="477">
        <v>4</v>
      </c>
      <c r="C9" s="477">
        <v>1</v>
      </c>
      <c r="D9" s="477">
        <v>2</v>
      </c>
      <c r="E9" s="477">
        <v>0</v>
      </c>
      <c r="F9" s="477">
        <v>0</v>
      </c>
      <c r="G9" s="477">
        <v>2</v>
      </c>
      <c r="H9" s="172">
        <v>4</v>
      </c>
      <c r="I9" s="172">
        <v>4</v>
      </c>
      <c r="J9" s="172">
        <v>1</v>
      </c>
      <c r="K9" s="172">
        <v>2</v>
      </c>
      <c r="L9" s="172">
        <v>2</v>
      </c>
      <c r="M9" s="172">
        <v>0</v>
      </c>
      <c r="N9" s="172">
        <v>2</v>
      </c>
      <c r="O9" s="172">
        <v>1</v>
      </c>
      <c r="P9" s="550">
        <v>2</v>
      </c>
    </row>
    <row r="10" spans="1:21">
      <c r="A10" s="174" t="s">
        <v>102</v>
      </c>
      <c r="B10" s="477">
        <v>1</v>
      </c>
      <c r="C10" s="477">
        <v>0</v>
      </c>
      <c r="D10" s="477">
        <v>0</v>
      </c>
      <c r="E10" s="477">
        <v>1</v>
      </c>
      <c r="F10" s="477">
        <v>1</v>
      </c>
      <c r="G10" s="477">
        <v>0</v>
      </c>
      <c r="H10" s="172">
        <v>2</v>
      </c>
      <c r="I10" s="172">
        <v>3</v>
      </c>
      <c r="J10" s="172">
        <v>2</v>
      </c>
      <c r="K10" s="172">
        <v>0</v>
      </c>
      <c r="L10" s="172">
        <v>1</v>
      </c>
      <c r="M10" s="172">
        <v>1</v>
      </c>
      <c r="N10" s="172">
        <v>0</v>
      </c>
      <c r="O10" s="172">
        <v>1</v>
      </c>
      <c r="P10" s="550">
        <v>1</v>
      </c>
    </row>
    <row r="11" spans="1:21">
      <c r="A11" s="174" t="s">
        <v>58</v>
      </c>
      <c r="B11" s="477">
        <v>3</v>
      </c>
      <c r="C11" s="477">
        <v>4</v>
      </c>
      <c r="D11" s="477">
        <v>0</v>
      </c>
      <c r="E11" s="477">
        <v>2</v>
      </c>
      <c r="F11" s="477">
        <v>3</v>
      </c>
      <c r="G11" s="477">
        <v>1</v>
      </c>
      <c r="H11" s="172">
        <v>2</v>
      </c>
      <c r="I11" s="172">
        <v>2</v>
      </c>
      <c r="J11" s="172">
        <v>2</v>
      </c>
      <c r="K11" s="172">
        <v>4</v>
      </c>
      <c r="L11" s="172">
        <v>2</v>
      </c>
      <c r="M11" s="172">
        <v>2</v>
      </c>
      <c r="N11" s="172">
        <v>0</v>
      </c>
      <c r="O11" s="172">
        <v>0</v>
      </c>
      <c r="P11" s="550">
        <v>2</v>
      </c>
    </row>
    <row r="12" spans="1:21">
      <c r="A12" s="174" t="s">
        <v>294</v>
      </c>
      <c r="B12" s="477">
        <v>0</v>
      </c>
      <c r="C12" s="477">
        <v>0</v>
      </c>
      <c r="D12" s="477">
        <v>2</v>
      </c>
      <c r="E12" s="477">
        <v>1</v>
      </c>
      <c r="F12" s="477">
        <v>1</v>
      </c>
      <c r="G12" s="477">
        <v>1</v>
      </c>
      <c r="H12" s="172">
        <v>0</v>
      </c>
      <c r="I12" s="172">
        <v>0</v>
      </c>
      <c r="J12" s="172">
        <v>0</v>
      </c>
      <c r="K12" s="172">
        <v>1</v>
      </c>
      <c r="L12" s="172">
        <v>1</v>
      </c>
      <c r="M12" s="172">
        <v>0</v>
      </c>
      <c r="N12" s="172">
        <v>0</v>
      </c>
      <c r="O12" s="172">
        <v>0</v>
      </c>
      <c r="P12" s="550">
        <v>0</v>
      </c>
    </row>
    <row r="13" spans="1:21">
      <c r="A13" s="174" t="s">
        <v>59</v>
      </c>
      <c r="B13" s="477">
        <v>18</v>
      </c>
      <c r="C13" s="477">
        <v>11</v>
      </c>
      <c r="D13" s="477">
        <v>19</v>
      </c>
      <c r="E13" s="477">
        <v>23</v>
      </c>
      <c r="F13" s="477">
        <v>17</v>
      </c>
      <c r="G13" s="477">
        <v>20</v>
      </c>
      <c r="H13" s="172">
        <v>24</v>
      </c>
      <c r="I13" s="172">
        <v>14</v>
      </c>
      <c r="J13" s="172">
        <v>23</v>
      </c>
      <c r="K13" s="172">
        <v>14</v>
      </c>
      <c r="L13" s="172">
        <v>11</v>
      </c>
      <c r="M13" s="172">
        <v>6</v>
      </c>
      <c r="N13" s="172">
        <v>3</v>
      </c>
      <c r="O13" s="172">
        <v>8</v>
      </c>
      <c r="P13" s="550">
        <v>8</v>
      </c>
    </row>
    <row r="14" spans="1:21">
      <c r="A14" s="174" t="s">
        <v>60</v>
      </c>
      <c r="B14" s="477">
        <v>6</v>
      </c>
      <c r="C14" s="477">
        <v>3</v>
      </c>
      <c r="D14" s="477">
        <v>7</v>
      </c>
      <c r="E14" s="477">
        <v>6</v>
      </c>
      <c r="F14" s="477">
        <v>8</v>
      </c>
      <c r="G14" s="477">
        <v>6</v>
      </c>
      <c r="H14" s="172">
        <v>4</v>
      </c>
      <c r="I14" s="172">
        <v>5</v>
      </c>
      <c r="J14" s="172">
        <v>1</v>
      </c>
      <c r="K14" s="172">
        <v>4</v>
      </c>
      <c r="L14" s="172">
        <v>2</v>
      </c>
      <c r="M14" s="172">
        <v>3</v>
      </c>
      <c r="N14" s="172">
        <v>3</v>
      </c>
      <c r="O14" s="172">
        <v>1</v>
      </c>
      <c r="P14" s="550">
        <v>2</v>
      </c>
    </row>
    <row r="15" spans="1:21">
      <c r="A15" s="174" t="s">
        <v>61</v>
      </c>
      <c r="B15" s="477">
        <v>36</v>
      </c>
      <c r="C15" s="477">
        <v>50</v>
      </c>
      <c r="D15" s="477">
        <v>45</v>
      </c>
      <c r="E15" s="477">
        <v>41</v>
      </c>
      <c r="F15" s="477">
        <v>40</v>
      </c>
      <c r="G15" s="477">
        <v>41</v>
      </c>
      <c r="H15" s="172">
        <v>65</v>
      </c>
      <c r="I15" s="172">
        <v>47</v>
      </c>
      <c r="J15" s="172">
        <v>58</v>
      </c>
      <c r="K15" s="172">
        <v>45</v>
      </c>
      <c r="L15" s="172">
        <v>36</v>
      </c>
      <c r="M15" s="172">
        <v>37</v>
      </c>
      <c r="N15" s="172">
        <v>23</v>
      </c>
      <c r="O15" s="172">
        <v>20</v>
      </c>
      <c r="P15" s="550">
        <v>14</v>
      </c>
    </row>
    <row r="16" spans="1:21">
      <c r="A16" s="174" t="s">
        <v>62</v>
      </c>
      <c r="B16" s="477">
        <v>39</v>
      </c>
      <c r="C16" s="477">
        <v>63</v>
      </c>
      <c r="D16" s="477">
        <v>81</v>
      </c>
      <c r="E16" s="477">
        <v>58</v>
      </c>
      <c r="F16" s="477">
        <v>40</v>
      </c>
      <c r="G16" s="477">
        <v>47</v>
      </c>
      <c r="H16" s="172">
        <v>50</v>
      </c>
      <c r="I16" s="172">
        <v>55</v>
      </c>
      <c r="J16" s="172">
        <v>44</v>
      </c>
      <c r="K16" s="172">
        <v>54</v>
      </c>
      <c r="L16" s="172">
        <v>60</v>
      </c>
      <c r="M16" s="172">
        <v>53</v>
      </c>
      <c r="N16" s="172">
        <v>64</v>
      </c>
      <c r="O16" s="172">
        <v>61</v>
      </c>
      <c r="P16" s="550">
        <v>55</v>
      </c>
    </row>
    <row r="17" spans="1:16">
      <c r="A17" s="174" t="s">
        <v>63</v>
      </c>
      <c r="B17" s="477">
        <v>8</v>
      </c>
      <c r="C17" s="477">
        <v>13</v>
      </c>
      <c r="D17" s="477">
        <v>6</v>
      </c>
      <c r="E17" s="477">
        <v>15</v>
      </c>
      <c r="F17" s="477">
        <v>9</v>
      </c>
      <c r="G17" s="477">
        <v>7</v>
      </c>
      <c r="H17" s="172">
        <v>13</v>
      </c>
      <c r="I17" s="172">
        <v>6</v>
      </c>
      <c r="J17" s="172">
        <v>4</v>
      </c>
      <c r="K17" s="172">
        <v>6</v>
      </c>
      <c r="L17" s="172">
        <v>7</v>
      </c>
      <c r="M17" s="172">
        <v>5</v>
      </c>
      <c r="N17" s="172">
        <v>8</v>
      </c>
      <c r="O17" s="172">
        <v>5</v>
      </c>
      <c r="P17" s="550">
        <v>2</v>
      </c>
    </row>
    <row r="18" spans="1:16">
      <c r="A18" s="174" t="s">
        <v>64</v>
      </c>
      <c r="B18" s="477">
        <v>25</v>
      </c>
      <c r="C18" s="477">
        <v>24</v>
      </c>
      <c r="D18" s="477">
        <v>30</v>
      </c>
      <c r="E18" s="477">
        <v>30</v>
      </c>
      <c r="F18" s="477">
        <v>26</v>
      </c>
      <c r="G18" s="477">
        <v>23</v>
      </c>
      <c r="H18" s="172">
        <v>38</v>
      </c>
      <c r="I18" s="172">
        <v>24</v>
      </c>
      <c r="J18" s="172">
        <v>23</v>
      </c>
      <c r="K18" s="172">
        <v>24</v>
      </c>
      <c r="L18" s="172">
        <v>19</v>
      </c>
      <c r="M18" s="172">
        <v>15</v>
      </c>
      <c r="N18" s="172">
        <v>24</v>
      </c>
      <c r="O18" s="172">
        <v>32</v>
      </c>
      <c r="P18" s="550">
        <v>12</v>
      </c>
    </row>
    <row r="19" spans="1:16">
      <c r="A19" s="174" t="s">
        <v>65</v>
      </c>
      <c r="B19" s="477">
        <v>13</v>
      </c>
      <c r="C19" s="477">
        <v>21</v>
      </c>
      <c r="D19" s="477">
        <v>21</v>
      </c>
      <c r="E19" s="477">
        <v>20</v>
      </c>
      <c r="F19" s="477">
        <v>14</v>
      </c>
      <c r="G19" s="477">
        <v>14</v>
      </c>
      <c r="H19" s="172">
        <v>11</v>
      </c>
      <c r="I19" s="172">
        <v>8</v>
      </c>
      <c r="J19" s="172">
        <v>8</v>
      </c>
      <c r="K19" s="172">
        <v>5</v>
      </c>
      <c r="L19" s="172">
        <v>11</v>
      </c>
      <c r="M19" s="172">
        <v>11</v>
      </c>
      <c r="N19" s="172">
        <v>10</v>
      </c>
      <c r="O19" s="172">
        <v>8</v>
      </c>
      <c r="P19" s="550">
        <v>5</v>
      </c>
    </row>
    <row r="20" spans="1:16">
      <c r="A20" s="174" t="s">
        <v>110</v>
      </c>
      <c r="B20" s="477">
        <v>0</v>
      </c>
      <c r="C20" s="477">
        <v>0</v>
      </c>
      <c r="D20" s="477">
        <v>1</v>
      </c>
      <c r="E20" s="477">
        <v>0</v>
      </c>
      <c r="F20" s="477">
        <v>0</v>
      </c>
      <c r="G20" s="477">
        <v>0</v>
      </c>
      <c r="H20" s="172">
        <v>1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1</v>
      </c>
      <c r="P20" s="550">
        <v>0</v>
      </c>
    </row>
    <row r="21" spans="1:16">
      <c r="A21" s="174" t="s">
        <v>66</v>
      </c>
      <c r="B21" s="477">
        <v>1</v>
      </c>
      <c r="C21" s="477">
        <v>0</v>
      </c>
      <c r="D21" s="477">
        <v>2</v>
      </c>
      <c r="E21" s="477">
        <v>1</v>
      </c>
      <c r="F21" s="477">
        <v>0</v>
      </c>
      <c r="G21" s="477">
        <v>0</v>
      </c>
      <c r="H21" s="172">
        <v>1</v>
      </c>
      <c r="I21" s="172">
        <v>1</v>
      </c>
      <c r="J21" s="172">
        <v>1</v>
      </c>
      <c r="K21" s="172">
        <v>1</v>
      </c>
      <c r="L21" s="172">
        <v>0</v>
      </c>
      <c r="M21" s="172">
        <v>0</v>
      </c>
      <c r="N21" s="172">
        <v>1</v>
      </c>
      <c r="O21" s="172">
        <v>0</v>
      </c>
      <c r="P21" s="550">
        <v>0</v>
      </c>
    </row>
    <row r="22" spans="1:16">
      <c r="A22" s="174" t="s">
        <v>103</v>
      </c>
      <c r="B22" s="477">
        <v>0</v>
      </c>
      <c r="C22" s="477">
        <v>0</v>
      </c>
      <c r="D22" s="477">
        <v>1</v>
      </c>
      <c r="E22" s="477">
        <v>2</v>
      </c>
      <c r="F22" s="477">
        <v>0</v>
      </c>
      <c r="G22" s="477">
        <v>0</v>
      </c>
      <c r="H22" s="172">
        <v>1</v>
      </c>
      <c r="I22" s="172">
        <v>1</v>
      </c>
      <c r="J22" s="172">
        <v>1</v>
      </c>
      <c r="K22" s="172">
        <v>0</v>
      </c>
      <c r="L22" s="172">
        <v>1</v>
      </c>
      <c r="M22" s="172">
        <v>0</v>
      </c>
      <c r="N22" s="172">
        <v>0</v>
      </c>
      <c r="O22" s="172">
        <v>1</v>
      </c>
      <c r="P22" s="550">
        <v>0</v>
      </c>
    </row>
    <row r="23" spans="1:16">
      <c r="A23" s="174" t="s">
        <v>67</v>
      </c>
      <c r="B23" s="477">
        <v>33</v>
      </c>
      <c r="C23" s="477">
        <v>27</v>
      </c>
      <c r="D23" s="477">
        <v>20</v>
      </c>
      <c r="E23" s="477">
        <v>20</v>
      </c>
      <c r="F23" s="477">
        <v>23</v>
      </c>
      <c r="G23" s="477">
        <v>20</v>
      </c>
      <c r="H23" s="172">
        <v>15</v>
      </c>
      <c r="I23" s="172">
        <v>21</v>
      </c>
      <c r="J23" s="172">
        <v>22</v>
      </c>
      <c r="K23" s="172">
        <v>15</v>
      </c>
      <c r="L23" s="172">
        <v>22</v>
      </c>
      <c r="M23" s="172">
        <v>22</v>
      </c>
      <c r="N23" s="172">
        <v>10</v>
      </c>
      <c r="O23" s="172">
        <v>10</v>
      </c>
      <c r="P23" s="550">
        <v>13</v>
      </c>
    </row>
    <row r="24" spans="1:16">
      <c r="A24" s="174" t="s">
        <v>68</v>
      </c>
      <c r="B24" s="477">
        <v>9</v>
      </c>
      <c r="C24" s="477">
        <v>12</v>
      </c>
      <c r="D24" s="477">
        <v>12</v>
      </c>
      <c r="E24" s="477">
        <v>7</v>
      </c>
      <c r="F24" s="477">
        <v>5</v>
      </c>
      <c r="G24" s="477">
        <v>2</v>
      </c>
      <c r="H24" s="172">
        <v>3</v>
      </c>
      <c r="I24" s="172">
        <v>9</v>
      </c>
      <c r="J24" s="172">
        <v>3</v>
      </c>
      <c r="K24" s="172">
        <v>6</v>
      </c>
      <c r="L24" s="172">
        <v>7</v>
      </c>
      <c r="M24" s="172">
        <v>3</v>
      </c>
      <c r="N24" s="172">
        <v>6</v>
      </c>
      <c r="O24" s="172">
        <v>4</v>
      </c>
      <c r="P24" s="550">
        <v>9</v>
      </c>
    </row>
    <row r="25" spans="1:16">
      <c r="A25" s="174" t="s">
        <v>69</v>
      </c>
      <c r="B25" s="477">
        <v>1</v>
      </c>
      <c r="C25" s="477">
        <v>0</v>
      </c>
      <c r="D25" s="477">
        <v>2</v>
      </c>
      <c r="E25" s="477">
        <v>1</v>
      </c>
      <c r="F25" s="477">
        <v>0</v>
      </c>
      <c r="G25" s="477">
        <v>2</v>
      </c>
      <c r="H25" s="172">
        <v>0</v>
      </c>
      <c r="I25" s="172">
        <v>1</v>
      </c>
      <c r="J25" s="172">
        <v>0</v>
      </c>
      <c r="K25" s="172">
        <v>1</v>
      </c>
      <c r="L25" s="172">
        <v>3</v>
      </c>
      <c r="M25" s="172">
        <v>4</v>
      </c>
      <c r="N25" s="172">
        <v>2</v>
      </c>
      <c r="O25" s="172">
        <v>4</v>
      </c>
      <c r="P25" s="550">
        <v>1</v>
      </c>
    </row>
    <row r="26" spans="1:16">
      <c r="A26" s="174" t="s">
        <v>70</v>
      </c>
      <c r="B26" s="477">
        <v>0</v>
      </c>
      <c r="C26" s="477">
        <v>1</v>
      </c>
      <c r="D26" s="477">
        <v>0</v>
      </c>
      <c r="E26" s="477">
        <v>1</v>
      </c>
      <c r="F26" s="477">
        <v>5</v>
      </c>
      <c r="G26" s="477">
        <v>2</v>
      </c>
      <c r="H26" s="172">
        <v>0</v>
      </c>
      <c r="I26" s="172">
        <v>1</v>
      </c>
      <c r="J26" s="172">
        <v>2</v>
      </c>
      <c r="K26" s="172">
        <v>0</v>
      </c>
      <c r="L26" s="172">
        <v>0</v>
      </c>
      <c r="M26" s="172">
        <v>3</v>
      </c>
      <c r="N26" s="172">
        <v>1</v>
      </c>
      <c r="O26" s="172">
        <v>2</v>
      </c>
      <c r="P26" s="550">
        <v>0</v>
      </c>
    </row>
    <row r="27" spans="1:16">
      <c r="A27" s="174" t="s">
        <v>71</v>
      </c>
      <c r="B27" s="477">
        <v>3</v>
      </c>
      <c r="C27" s="477">
        <v>10</v>
      </c>
      <c r="D27" s="477">
        <v>11</v>
      </c>
      <c r="E27" s="477">
        <v>14</v>
      </c>
      <c r="F27" s="477">
        <v>6</v>
      </c>
      <c r="G27" s="477">
        <v>3</v>
      </c>
      <c r="H27" s="172">
        <v>8</v>
      </c>
      <c r="I27" s="172">
        <v>7</v>
      </c>
      <c r="J27" s="172">
        <v>6</v>
      </c>
      <c r="K27" s="172">
        <v>4</v>
      </c>
      <c r="L27" s="172">
        <v>3</v>
      </c>
      <c r="M27" s="172">
        <v>11</v>
      </c>
      <c r="N27" s="172">
        <v>5</v>
      </c>
      <c r="O27" s="172">
        <v>4</v>
      </c>
      <c r="P27" s="550">
        <v>1</v>
      </c>
    </row>
    <row r="28" spans="1:16">
      <c r="A28" s="174" t="s">
        <v>72</v>
      </c>
      <c r="B28" s="477">
        <v>3</v>
      </c>
      <c r="C28" s="477">
        <v>1</v>
      </c>
      <c r="D28" s="477">
        <v>1</v>
      </c>
      <c r="E28" s="477">
        <v>0</v>
      </c>
      <c r="F28" s="477">
        <v>2</v>
      </c>
      <c r="G28" s="477">
        <v>0</v>
      </c>
      <c r="H28" s="172">
        <v>0</v>
      </c>
      <c r="I28" s="172">
        <v>1</v>
      </c>
      <c r="J28" s="172">
        <v>1</v>
      </c>
      <c r="K28" s="172">
        <v>2</v>
      </c>
      <c r="L28" s="172">
        <v>0</v>
      </c>
      <c r="M28" s="172">
        <v>1</v>
      </c>
      <c r="N28" s="172">
        <v>2</v>
      </c>
      <c r="O28" s="172">
        <v>2</v>
      </c>
      <c r="P28" s="550">
        <v>4</v>
      </c>
    </row>
    <row r="29" spans="1:16">
      <c r="A29" s="174" t="s">
        <v>73</v>
      </c>
      <c r="B29" s="477">
        <v>0</v>
      </c>
      <c r="C29" s="477">
        <v>4</v>
      </c>
      <c r="D29" s="477">
        <v>2</v>
      </c>
      <c r="E29" s="477">
        <v>4</v>
      </c>
      <c r="F29" s="477">
        <v>1</v>
      </c>
      <c r="G29" s="477">
        <v>5</v>
      </c>
      <c r="H29" s="172">
        <v>5</v>
      </c>
      <c r="I29" s="172">
        <v>1</v>
      </c>
      <c r="J29" s="172">
        <v>3</v>
      </c>
      <c r="K29" s="172">
        <v>6</v>
      </c>
      <c r="L29" s="172">
        <v>4</v>
      </c>
      <c r="M29" s="172">
        <v>2</v>
      </c>
      <c r="N29" s="172">
        <v>5</v>
      </c>
      <c r="O29" s="172">
        <v>3</v>
      </c>
      <c r="P29" s="550">
        <v>2</v>
      </c>
    </row>
    <row r="30" spans="1:16">
      <c r="A30" s="174" t="s">
        <v>74</v>
      </c>
      <c r="B30" s="477">
        <v>347</v>
      </c>
      <c r="C30" s="477">
        <v>421</v>
      </c>
      <c r="D30" s="477">
        <v>404</v>
      </c>
      <c r="E30" s="477">
        <v>386</v>
      </c>
      <c r="F30" s="477">
        <v>445</v>
      </c>
      <c r="G30" s="477">
        <v>465</v>
      </c>
      <c r="H30" s="172">
        <v>481</v>
      </c>
      <c r="I30" s="172">
        <v>491</v>
      </c>
      <c r="J30" s="172">
        <v>442</v>
      </c>
      <c r="K30" s="172">
        <v>332</v>
      </c>
      <c r="L30" s="172">
        <v>419</v>
      </c>
      <c r="M30" s="172">
        <v>396</v>
      </c>
      <c r="N30" s="172">
        <v>459</v>
      </c>
      <c r="O30" s="172">
        <v>406</v>
      </c>
      <c r="P30" s="550">
        <v>327</v>
      </c>
    </row>
    <row r="31" spans="1:16">
      <c r="A31" s="174" t="s">
        <v>75</v>
      </c>
      <c r="B31" s="477">
        <v>27</v>
      </c>
      <c r="C31" s="477">
        <v>39</v>
      </c>
      <c r="D31" s="477">
        <v>38</v>
      </c>
      <c r="E31" s="477">
        <v>42</v>
      </c>
      <c r="F31" s="477">
        <v>39</v>
      </c>
      <c r="G31" s="477">
        <v>39</v>
      </c>
      <c r="H31" s="172">
        <v>36</v>
      </c>
      <c r="I31" s="172">
        <v>33</v>
      </c>
      <c r="J31" s="172">
        <v>35</v>
      </c>
      <c r="K31" s="172">
        <v>38</v>
      </c>
      <c r="L31" s="172">
        <v>41</v>
      </c>
      <c r="M31" s="172">
        <v>23</v>
      </c>
      <c r="N31" s="172">
        <v>20</v>
      </c>
      <c r="O31" s="172">
        <v>14</v>
      </c>
      <c r="P31" s="550">
        <v>14</v>
      </c>
    </row>
    <row r="32" spans="1:16">
      <c r="A32" s="174" t="s">
        <v>76</v>
      </c>
      <c r="B32" s="477">
        <v>16</v>
      </c>
      <c r="C32" s="477">
        <v>20</v>
      </c>
      <c r="D32" s="477">
        <v>17</v>
      </c>
      <c r="E32" s="477">
        <v>8</v>
      </c>
      <c r="F32" s="477">
        <v>14</v>
      </c>
      <c r="G32" s="477">
        <v>6</v>
      </c>
      <c r="H32" s="172">
        <v>8</v>
      </c>
      <c r="I32" s="172">
        <v>18</v>
      </c>
      <c r="J32" s="172">
        <v>7</v>
      </c>
      <c r="K32" s="172">
        <v>4</v>
      </c>
      <c r="L32" s="172">
        <v>20</v>
      </c>
      <c r="M32" s="172">
        <v>11</v>
      </c>
      <c r="N32" s="172">
        <v>2</v>
      </c>
      <c r="O32" s="172">
        <v>6</v>
      </c>
      <c r="P32" s="550">
        <v>8</v>
      </c>
    </row>
    <row r="33" spans="1:16">
      <c r="A33" s="174" t="s">
        <v>77</v>
      </c>
      <c r="B33" s="477">
        <v>2</v>
      </c>
      <c r="C33" s="477">
        <v>1</v>
      </c>
      <c r="D33" s="477">
        <v>0</v>
      </c>
      <c r="E33" s="477">
        <v>4</v>
      </c>
      <c r="F33" s="477">
        <v>3</v>
      </c>
      <c r="G33" s="477">
        <v>2</v>
      </c>
      <c r="H33" s="172">
        <v>5</v>
      </c>
      <c r="I33" s="172">
        <v>1</v>
      </c>
      <c r="J33" s="172">
        <v>2</v>
      </c>
      <c r="K33" s="172">
        <v>3</v>
      </c>
      <c r="L33" s="172">
        <v>0</v>
      </c>
      <c r="M33" s="172">
        <v>0</v>
      </c>
      <c r="N33" s="172">
        <v>2</v>
      </c>
      <c r="O33" s="172">
        <v>2</v>
      </c>
      <c r="P33" s="550">
        <v>2</v>
      </c>
    </row>
    <row r="34" spans="1:16">
      <c r="A34" s="174" t="s">
        <v>78</v>
      </c>
      <c r="B34" s="477">
        <v>0</v>
      </c>
      <c r="C34" s="477">
        <v>0</v>
      </c>
      <c r="D34" s="477">
        <v>0</v>
      </c>
      <c r="E34" s="477">
        <v>0</v>
      </c>
      <c r="F34" s="477">
        <v>0</v>
      </c>
      <c r="G34" s="477">
        <v>0</v>
      </c>
      <c r="H34" s="172">
        <v>1</v>
      </c>
      <c r="I34" s="172">
        <v>1</v>
      </c>
      <c r="J34" s="172">
        <v>1</v>
      </c>
      <c r="K34" s="172">
        <v>2</v>
      </c>
      <c r="L34" s="172">
        <v>0</v>
      </c>
      <c r="M34" s="172">
        <v>1</v>
      </c>
      <c r="N34" s="172">
        <v>1</v>
      </c>
      <c r="O34" s="172">
        <v>0</v>
      </c>
      <c r="P34" s="550">
        <v>1</v>
      </c>
    </row>
    <row r="35" spans="1:16">
      <c r="A35" s="174" t="s">
        <v>79</v>
      </c>
      <c r="B35" s="477">
        <v>7</v>
      </c>
      <c r="C35" s="477">
        <v>5</v>
      </c>
      <c r="D35" s="477">
        <v>9</v>
      </c>
      <c r="E35" s="477">
        <v>2</v>
      </c>
      <c r="F35" s="477">
        <v>2</v>
      </c>
      <c r="G35" s="477">
        <v>3</v>
      </c>
      <c r="H35" s="172">
        <v>3</v>
      </c>
      <c r="I35" s="172">
        <v>2</v>
      </c>
      <c r="J35" s="172">
        <v>3</v>
      </c>
      <c r="K35" s="172">
        <v>3</v>
      </c>
      <c r="L35" s="172">
        <v>2</v>
      </c>
      <c r="M35" s="172">
        <v>1</v>
      </c>
      <c r="N35" s="172">
        <v>4</v>
      </c>
      <c r="O35" s="172">
        <v>2</v>
      </c>
      <c r="P35" s="550">
        <v>1</v>
      </c>
    </row>
    <row r="36" spans="1:16">
      <c r="A36" s="174" t="s">
        <v>111</v>
      </c>
      <c r="B36" s="477">
        <v>3</v>
      </c>
      <c r="C36" s="477">
        <v>1</v>
      </c>
      <c r="D36" s="477">
        <v>0</v>
      </c>
      <c r="E36" s="477">
        <v>0</v>
      </c>
      <c r="F36" s="477">
        <v>0</v>
      </c>
      <c r="G36" s="477">
        <v>0</v>
      </c>
      <c r="H36" s="172">
        <v>2</v>
      </c>
      <c r="I36" s="172">
        <v>0</v>
      </c>
      <c r="J36" s="172">
        <v>3</v>
      </c>
      <c r="K36" s="172">
        <v>1</v>
      </c>
      <c r="L36" s="172">
        <v>1</v>
      </c>
      <c r="M36" s="172">
        <v>0</v>
      </c>
      <c r="N36" s="172">
        <v>0</v>
      </c>
      <c r="O36" s="172">
        <v>0</v>
      </c>
      <c r="P36" s="550">
        <v>0</v>
      </c>
    </row>
    <row r="37" spans="1:16">
      <c r="A37" s="174" t="s">
        <v>80</v>
      </c>
      <c r="B37" s="477">
        <v>1</v>
      </c>
      <c r="C37" s="477">
        <v>0</v>
      </c>
      <c r="D37" s="477">
        <v>2</v>
      </c>
      <c r="E37" s="477">
        <v>1</v>
      </c>
      <c r="F37" s="477">
        <v>0</v>
      </c>
      <c r="G37" s="477">
        <v>0</v>
      </c>
      <c r="H37" s="172">
        <v>0</v>
      </c>
      <c r="I37" s="172">
        <v>3</v>
      </c>
      <c r="J37" s="172">
        <v>2</v>
      </c>
      <c r="K37" s="172">
        <v>0</v>
      </c>
      <c r="L37" s="172">
        <v>0</v>
      </c>
      <c r="M37" s="172">
        <v>1</v>
      </c>
      <c r="N37" s="172">
        <v>2</v>
      </c>
      <c r="O37" s="172">
        <v>1</v>
      </c>
      <c r="P37" s="550">
        <v>0</v>
      </c>
    </row>
    <row r="38" spans="1:16">
      <c r="A38" s="174" t="s">
        <v>112</v>
      </c>
      <c r="B38" s="477">
        <v>2</v>
      </c>
      <c r="C38" s="477">
        <v>3</v>
      </c>
      <c r="D38" s="477">
        <v>3</v>
      </c>
      <c r="E38" s="477">
        <v>0</v>
      </c>
      <c r="F38" s="477">
        <v>1</v>
      </c>
      <c r="G38" s="477">
        <v>1</v>
      </c>
      <c r="H38" s="172">
        <v>1</v>
      </c>
      <c r="I38" s="172">
        <v>1</v>
      </c>
      <c r="J38" s="172">
        <v>1</v>
      </c>
      <c r="K38" s="172">
        <v>0</v>
      </c>
      <c r="L38" s="172">
        <v>2</v>
      </c>
      <c r="M38" s="172">
        <v>2</v>
      </c>
      <c r="N38" s="172">
        <v>0</v>
      </c>
      <c r="O38" s="172">
        <v>2</v>
      </c>
      <c r="P38" s="550">
        <v>0</v>
      </c>
    </row>
    <row r="39" spans="1:16">
      <c r="A39" s="174" t="s">
        <v>82</v>
      </c>
      <c r="B39" s="477">
        <v>8</v>
      </c>
      <c r="C39" s="477">
        <v>6</v>
      </c>
      <c r="D39" s="477">
        <v>3</v>
      </c>
      <c r="E39" s="477">
        <v>16</v>
      </c>
      <c r="F39" s="477">
        <v>10</v>
      </c>
      <c r="G39" s="477">
        <v>9</v>
      </c>
      <c r="H39" s="173">
        <v>8</v>
      </c>
      <c r="I39" s="173">
        <v>8</v>
      </c>
      <c r="J39" s="173">
        <v>16</v>
      </c>
      <c r="K39" s="173">
        <v>13</v>
      </c>
      <c r="L39" s="172">
        <v>8</v>
      </c>
      <c r="M39" s="172">
        <v>7</v>
      </c>
      <c r="N39" s="172">
        <v>10</v>
      </c>
      <c r="O39" s="172">
        <v>6</v>
      </c>
      <c r="P39" s="550">
        <v>3</v>
      </c>
    </row>
    <row r="40" spans="1:16">
      <c r="A40" s="174" t="s">
        <v>83</v>
      </c>
      <c r="B40" s="477">
        <v>253</v>
      </c>
      <c r="C40" s="477">
        <v>258</v>
      </c>
      <c r="D40" s="477">
        <v>252</v>
      </c>
      <c r="E40" s="477">
        <v>223</v>
      </c>
      <c r="F40" s="477">
        <v>239</v>
      </c>
      <c r="G40" s="477">
        <v>324</v>
      </c>
      <c r="H40" s="172">
        <v>383</v>
      </c>
      <c r="I40" s="172">
        <v>365</v>
      </c>
      <c r="J40" s="172">
        <v>386</v>
      </c>
      <c r="K40" s="172">
        <v>303</v>
      </c>
      <c r="L40" s="172">
        <v>369</v>
      </c>
      <c r="M40" s="172">
        <v>378</v>
      </c>
      <c r="N40" s="172">
        <v>371</v>
      </c>
      <c r="O40" s="172">
        <v>330</v>
      </c>
      <c r="P40" s="550">
        <v>229</v>
      </c>
    </row>
    <row r="41" spans="1:16">
      <c r="A41" s="174" t="s">
        <v>84</v>
      </c>
      <c r="B41" s="477">
        <v>1</v>
      </c>
      <c r="C41" s="477">
        <v>2</v>
      </c>
      <c r="D41" s="477">
        <v>0</v>
      </c>
      <c r="E41" s="477">
        <v>0</v>
      </c>
      <c r="F41" s="477">
        <v>1</v>
      </c>
      <c r="G41" s="477">
        <v>1</v>
      </c>
      <c r="H41" s="173">
        <v>0</v>
      </c>
      <c r="I41" s="173">
        <v>0</v>
      </c>
      <c r="J41" s="173">
        <v>2</v>
      </c>
      <c r="K41" s="173">
        <v>0</v>
      </c>
      <c r="L41" s="172">
        <v>2</v>
      </c>
      <c r="M41" s="172">
        <v>0</v>
      </c>
      <c r="N41" s="172">
        <v>0</v>
      </c>
      <c r="O41" s="172">
        <v>0</v>
      </c>
      <c r="P41" s="550">
        <v>1</v>
      </c>
    </row>
    <row r="42" spans="1:16">
      <c r="A42" s="174" t="s">
        <v>85</v>
      </c>
      <c r="B42" s="477">
        <v>135</v>
      </c>
      <c r="C42" s="477">
        <v>173</v>
      </c>
      <c r="D42" s="477">
        <v>162</v>
      </c>
      <c r="E42" s="477">
        <v>175</v>
      </c>
      <c r="F42" s="477">
        <v>168</v>
      </c>
      <c r="G42" s="477">
        <v>183</v>
      </c>
      <c r="H42" s="172">
        <v>236</v>
      </c>
      <c r="I42" s="172">
        <v>222</v>
      </c>
      <c r="J42" s="172">
        <v>245</v>
      </c>
      <c r="K42" s="172">
        <v>173</v>
      </c>
      <c r="L42" s="172">
        <v>177</v>
      </c>
      <c r="M42" s="172">
        <v>146</v>
      </c>
      <c r="N42" s="172">
        <v>136</v>
      </c>
      <c r="O42" s="172">
        <v>169</v>
      </c>
      <c r="P42" s="550">
        <v>113</v>
      </c>
    </row>
    <row r="43" spans="1:16">
      <c r="A43" s="174" t="s">
        <v>86</v>
      </c>
      <c r="B43" s="477">
        <v>39</v>
      </c>
      <c r="C43" s="477">
        <v>40</v>
      </c>
      <c r="D43" s="477">
        <v>39</v>
      </c>
      <c r="E43" s="477">
        <v>37</v>
      </c>
      <c r="F43" s="477">
        <v>35</v>
      </c>
      <c r="G43" s="477">
        <v>23</v>
      </c>
      <c r="H43" s="173">
        <v>25</v>
      </c>
      <c r="I43" s="173">
        <v>17</v>
      </c>
      <c r="J43" s="173">
        <v>15</v>
      </c>
      <c r="K43" s="173">
        <v>17</v>
      </c>
      <c r="L43" s="172">
        <v>20</v>
      </c>
      <c r="M43" s="172">
        <v>11</v>
      </c>
      <c r="N43" s="172">
        <v>9</v>
      </c>
      <c r="O43" s="172">
        <v>9</v>
      </c>
      <c r="P43" s="550">
        <v>6</v>
      </c>
    </row>
    <row r="44" spans="1:16">
      <c r="A44" s="174" t="s">
        <v>87</v>
      </c>
      <c r="B44" s="477">
        <v>3</v>
      </c>
      <c r="C44" s="477">
        <v>1</v>
      </c>
      <c r="D44" s="477">
        <v>0</v>
      </c>
      <c r="E44" s="477">
        <v>1</v>
      </c>
      <c r="F44" s="477">
        <v>0</v>
      </c>
      <c r="G44" s="477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1</v>
      </c>
      <c r="N44" s="172">
        <v>0</v>
      </c>
      <c r="O44" s="172">
        <v>0</v>
      </c>
      <c r="P44" s="550">
        <v>1</v>
      </c>
    </row>
    <row r="45" spans="1:16">
      <c r="A45" s="174" t="s">
        <v>88</v>
      </c>
      <c r="B45" s="477">
        <v>249</v>
      </c>
      <c r="C45" s="477">
        <v>264</v>
      </c>
      <c r="D45" s="477">
        <v>219</v>
      </c>
      <c r="E45" s="477">
        <v>222</v>
      </c>
      <c r="F45" s="477">
        <v>220</v>
      </c>
      <c r="G45" s="477">
        <v>211</v>
      </c>
      <c r="H45" s="172">
        <v>224</v>
      </c>
      <c r="I45" s="172">
        <v>212</v>
      </c>
      <c r="J45" s="172">
        <v>150</v>
      </c>
      <c r="K45" s="172">
        <v>155</v>
      </c>
      <c r="L45" s="172">
        <v>168</v>
      </c>
      <c r="M45" s="172">
        <v>142</v>
      </c>
      <c r="N45" s="172">
        <v>99</v>
      </c>
      <c r="O45" s="172">
        <v>96</v>
      </c>
      <c r="P45" s="550">
        <v>99</v>
      </c>
    </row>
    <row r="46" spans="1:16">
      <c r="A46" s="174" t="s">
        <v>107</v>
      </c>
      <c r="B46" s="477">
        <v>2</v>
      </c>
      <c r="C46" s="477">
        <v>1</v>
      </c>
      <c r="D46" s="477">
        <v>1</v>
      </c>
      <c r="E46" s="477">
        <v>3</v>
      </c>
      <c r="F46" s="477">
        <v>3</v>
      </c>
      <c r="G46" s="477">
        <v>0</v>
      </c>
      <c r="H46" s="172">
        <v>1</v>
      </c>
      <c r="I46" s="172">
        <v>0</v>
      </c>
      <c r="J46" s="172">
        <v>0</v>
      </c>
      <c r="K46" s="172">
        <v>1</v>
      </c>
      <c r="L46" s="172">
        <v>0</v>
      </c>
      <c r="M46" s="172">
        <v>2</v>
      </c>
      <c r="N46" s="172">
        <v>0</v>
      </c>
      <c r="O46" s="172">
        <v>0</v>
      </c>
      <c r="P46" s="550">
        <v>1</v>
      </c>
    </row>
    <row r="47" spans="1:16">
      <c r="A47" s="174" t="s">
        <v>89</v>
      </c>
      <c r="B47" s="477">
        <v>1</v>
      </c>
      <c r="C47" s="477">
        <v>1</v>
      </c>
      <c r="D47" s="477">
        <v>2</v>
      </c>
      <c r="E47" s="477">
        <v>0</v>
      </c>
      <c r="F47" s="477">
        <v>2</v>
      </c>
      <c r="G47" s="477">
        <v>3</v>
      </c>
      <c r="H47" s="173">
        <v>0</v>
      </c>
      <c r="I47" s="173">
        <v>0</v>
      </c>
      <c r="J47" s="173">
        <v>1</v>
      </c>
      <c r="K47" s="173">
        <v>2</v>
      </c>
      <c r="L47" s="172">
        <v>0</v>
      </c>
      <c r="M47" s="172">
        <v>2</v>
      </c>
      <c r="N47" s="172">
        <v>1</v>
      </c>
      <c r="O47" s="172">
        <v>1</v>
      </c>
      <c r="P47" s="550">
        <v>1</v>
      </c>
    </row>
    <row r="48" spans="1:16">
      <c r="A48" s="174" t="s">
        <v>626</v>
      </c>
      <c r="B48" s="477">
        <v>0</v>
      </c>
      <c r="C48" s="477">
        <v>0</v>
      </c>
      <c r="D48" s="477">
        <v>0</v>
      </c>
      <c r="E48" s="477">
        <v>1</v>
      </c>
      <c r="F48" s="477">
        <v>0</v>
      </c>
      <c r="G48" s="477">
        <v>0</v>
      </c>
      <c r="H48" s="173">
        <v>0</v>
      </c>
      <c r="I48" s="173">
        <v>0</v>
      </c>
      <c r="J48" s="173">
        <v>0</v>
      </c>
      <c r="K48" s="173">
        <v>0</v>
      </c>
      <c r="L48" s="172">
        <v>0</v>
      </c>
      <c r="M48" s="172">
        <v>0</v>
      </c>
      <c r="N48" s="172">
        <v>0</v>
      </c>
      <c r="O48" s="172">
        <v>0</v>
      </c>
      <c r="P48" s="550">
        <v>0</v>
      </c>
    </row>
    <row r="49" spans="1:16">
      <c r="A49" s="174" t="s">
        <v>90</v>
      </c>
      <c r="B49" s="477">
        <v>731</v>
      </c>
      <c r="C49" s="477">
        <v>754</v>
      </c>
      <c r="D49" s="477">
        <v>709</v>
      </c>
      <c r="E49" s="477">
        <v>651</v>
      </c>
      <c r="F49" s="477">
        <v>667</v>
      </c>
      <c r="G49" s="477">
        <v>648</v>
      </c>
      <c r="H49" s="172">
        <v>738</v>
      </c>
      <c r="I49" s="172">
        <v>679</v>
      </c>
      <c r="J49" s="172">
        <v>749</v>
      </c>
      <c r="K49" s="172">
        <v>707</v>
      </c>
      <c r="L49" s="172">
        <v>846</v>
      </c>
      <c r="M49" s="172">
        <v>737</v>
      </c>
      <c r="N49" s="172">
        <v>737</v>
      </c>
      <c r="O49" s="172">
        <v>756</v>
      </c>
      <c r="P49" s="550">
        <v>730</v>
      </c>
    </row>
    <row r="50" spans="1:16">
      <c r="A50" s="174" t="s">
        <v>91</v>
      </c>
      <c r="B50" s="477">
        <v>2</v>
      </c>
      <c r="C50" s="477">
        <v>2</v>
      </c>
      <c r="D50" s="477">
        <v>1</v>
      </c>
      <c r="E50" s="477">
        <v>0</v>
      </c>
      <c r="F50" s="477">
        <v>0</v>
      </c>
      <c r="G50" s="477">
        <v>0</v>
      </c>
      <c r="H50" s="172">
        <v>0</v>
      </c>
      <c r="I50" s="172">
        <v>3</v>
      </c>
      <c r="J50" s="172">
        <v>3</v>
      </c>
      <c r="K50" s="172">
        <v>2</v>
      </c>
      <c r="L50" s="172">
        <v>0</v>
      </c>
      <c r="M50" s="172">
        <v>0</v>
      </c>
      <c r="N50" s="172">
        <v>0</v>
      </c>
      <c r="O50" s="172">
        <v>0</v>
      </c>
      <c r="P50" s="550">
        <v>0</v>
      </c>
    </row>
    <row r="51" spans="1:16">
      <c r="A51" s="174" t="s">
        <v>92</v>
      </c>
      <c r="B51" s="477">
        <v>6</v>
      </c>
      <c r="C51" s="477">
        <v>9</v>
      </c>
      <c r="D51" s="477">
        <v>4</v>
      </c>
      <c r="E51" s="477">
        <v>6</v>
      </c>
      <c r="F51" s="477">
        <v>4</v>
      </c>
      <c r="G51" s="477">
        <v>2</v>
      </c>
      <c r="H51" s="173">
        <v>6</v>
      </c>
      <c r="I51" s="173">
        <v>9</v>
      </c>
      <c r="J51" s="173">
        <v>7</v>
      </c>
      <c r="K51" s="173">
        <v>5</v>
      </c>
      <c r="L51" s="172">
        <v>8</v>
      </c>
      <c r="M51" s="172">
        <v>7</v>
      </c>
      <c r="N51" s="172">
        <v>8</v>
      </c>
      <c r="O51" s="172">
        <v>6</v>
      </c>
      <c r="P51" s="550">
        <v>4</v>
      </c>
    </row>
    <row r="52" spans="1:16">
      <c r="A52" s="174" t="s">
        <v>93</v>
      </c>
      <c r="B52" s="477">
        <v>11</v>
      </c>
      <c r="C52" s="477">
        <v>12</v>
      </c>
      <c r="D52" s="477">
        <v>23</v>
      </c>
      <c r="E52" s="477">
        <v>11</v>
      </c>
      <c r="F52" s="477">
        <v>10</v>
      </c>
      <c r="G52" s="477">
        <v>8</v>
      </c>
      <c r="H52" s="172">
        <v>6</v>
      </c>
      <c r="I52" s="173">
        <v>11</v>
      </c>
      <c r="J52" s="172">
        <v>6</v>
      </c>
      <c r="K52" s="172">
        <v>10</v>
      </c>
      <c r="L52" s="172">
        <v>13</v>
      </c>
      <c r="M52" s="172">
        <v>5</v>
      </c>
      <c r="N52" s="172">
        <v>2</v>
      </c>
      <c r="O52" s="172">
        <v>2</v>
      </c>
      <c r="P52" s="550">
        <v>3</v>
      </c>
    </row>
    <row r="53" spans="1:16">
      <c r="A53" s="174" t="s">
        <v>108</v>
      </c>
      <c r="B53" s="477">
        <v>1</v>
      </c>
      <c r="C53" s="477">
        <v>0</v>
      </c>
      <c r="D53" s="477">
        <v>0</v>
      </c>
      <c r="E53" s="477">
        <v>1</v>
      </c>
      <c r="F53" s="477">
        <v>0</v>
      </c>
      <c r="G53" s="477">
        <v>0</v>
      </c>
      <c r="H53" s="173">
        <v>0</v>
      </c>
      <c r="I53" s="173">
        <v>0</v>
      </c>
      <c r="J53" s="173">
        <v>1</v>
      </c>
      <c r="K53" s="173">
        <v>0</v>
      </c>
      <c r="L53" s="172">
        <v>1</v>
      </c>
      <c r="M53" s="172">
        <v>0</v>
      </c>
      <c r="N53" s="172">
        <v>0</v>
      </c>
      <c r="O53" s="172">
        <v>0</v>
      </c>
      <c r="P53" s="550">
        <v>0</v>
      </c>
    </row>
    <row r="54" spans="1:16">
      <c r="A54" s="174" t="s">
        <v>94</v>
      </c>
      <c r="B54" s="477">
        <v>6</v>
      </c>
      <c r="C54" s="477">
        <v>8</v>
      </c>
      <c r="D54" s="477">
        <v>7</v>
      </c>
      <c r="E54" s="477">
        <v>8</v>
      </c>
      <c r="F54" s="477">
        <v>6</v>
      </c>
      <c r="G54" s="477">
        <v>7</v>
      </c>
      <c r="H54" s="172">
        <v>4</v>
      </c>
      <c r="I54" s="173">
        <v>8</v>
      </c>
      <c r="J54" s="172">
        <v>6</v>
      </c>
      <c r="K54" s="172">
        <v>5</v>
      </c>
      <c r="L54" s="172">
        <v>5</v>
      </c>
      <c r="M54" s="172">
        <v>4</v>
      </c>
      <c r="N54" s="172">
        <v>6</v>
      </c>
      <c r="O54" s="172">
        <v>4</v>
      </c>
      <c r="P54" s="550">
        <v>1</v>
      </c>
    </row>
    <row r="55" spans="1:16" ht="15" customHeight="1">
      <c r="A55" s="174" t="s">
        <v>95</v>
      </c>
      <c r="B55" s="477">
        <v>28</v>
      </c>
      <c r="C55" s="477">
        <v>21</v>
      </c>
      <c r="D55" s="477">
        <v>21</v>
      </c>
      <c r="E55" s="477">
        <v>19</v>
      </c>
      <c r="F55" s="477">
        <v>26</v>
      </c>
      <c r="G55" s="477">
        <v>26</v>
      </c>
      <c r="H55" s="172">
        <v>18</v>
      </c>
      <c r="I55" s="173">
        <v>11</v>
      </c>
      <c r="J55" s="172">
        <v>18</v>
      </c>
      <c r="K55" s="172">
        <v>12</v>
      </c>
      <c r="L55" s="172">
        <v>11</v>
      </c>
      <c r="M55" s="172">
        <v>12</v>
      </c>
      <c r="N55" s="172">
        <v>10</v>
      </c>
      <c r="O55" s="172">
        <v>8</v>
      </c>
      <c r="P55" s="550">
        <v>8</v>
      </c>
    </row>
    <row r="56" spans="1:16">
      <c r="A56" s="174" t="s">
        <v>96</v>
      </c>
      <c r="B56" s="477">
        <v>0</v>
      </c>
      <c r="C56" s="477">
        <v>0</v>
      </c>
      <c r="D56" s="477">
        <v>0</v>
      </c>
      <c r="E56" s="477">
        <v>1</v>
      </c>
      <c r="F56" s="477">
        <v>1</v>
      </c>
      <c r="G56" s="477">
        <v>1</v>
      </c>
      <c r="H56" s="172">
        <v>0</v>
      </c>
      <c r="I56" s="173">
        <v>0</v>
      </c>
      <c r="J56" s="172">
        <v>0</v>
      </c>
      <c r="K56" s="172">
        <v>0</v>
      </c>
      <c r="L56" s="172">
        <v>0</v>
      </c>
      <c r="M56" s="172">
        <v>0</v>
      </c>
      <c r="N56" s="172">
        <v>1</v>
      </c>
      <c r="O56" s="172">
        <v>0</v>
      </c>
      <c r="P56" s="550">
        <v>0</v>
      </c>
    </row>
    <row r="57" spans="1:16">
      <c r="A57" s="174" t="s">
        <v>109</v>
      </c>
      <c r="B57" s="477">
        <v>0</v>
      </c>
      <c r="C57" s="477">
        <v>5</v>
      </c>
      <c r="D57" s="477">
        <v>2</v>
      </c>
      <c r="E57" s="477">
        <v>2</v>
      </c>
      <c r="F57" s="477">
        <v>9</v>
      </c>
      <c r="G57" s="477">
        <v>5</v>
      </c>
      <c r="H57" s="172">
        <v>4</v>
      </c>
      <c r="I57" s="173">
        <v>5</v>
      </c>
      <c r="J57" s="172">
        <v>3</v>
      </c>
      <c r="K57" s="173">
        <v>10</v>
      </c>
      <c r="L57" s="173">
        <v>5</v>
      </c>
      <c r="M57" s="172">
        <v>8</v>
      </c>
      <c r="N57" s="172">
        <v>5</v>
      </c>
      <c r="O57" s="172">
        <v>1</v>
      </c>
      <c r="P57" s="550">
        <v>4</v>
      </c>
    </row>
    <row r="58" spans="1:16">
      <c r="A58" s="174" t="s">
        <v>113</v>
      </c>
      <c r="B58" s="477">
        <v>0</v>
      </c>
      <c r="C58" s="477">
        <v>0</v>
      </c>
      <c r="D58" s="477">
        <v>0</v>
      </c>
      <c r="E58" s="477">
        <v>0</v>
      </c>
      <c r="F58" s="477">
        <v>0</v>
      </c>
      <c r="G58" s="477">
        <v>0</v>
      </c>
      <c r="H58" s="172">
        <v>0</v>
      </c>
      <c r="I58" s="173">
        <v>0</v>
      </c>
      <c r="J58" s="172">
        <v>1</v>
      </c>
      <c r="K58" s="172">
        <v>1</v>
      </c>
      <c r="L58" s="172">
        <v>0</v>
      </c>
      <c r="M58" s="172">
        <v>0</v>
      </c>
      <c r="N58" s="172">
        <v>0</v>
      </c>
      <c r="O58" s="172">
        <v>1</v>
      </c>
      <c r="P58" s="550">
        <v>0</v>
      </c>
    </row>
    <row r="59" spans="1:16">
      <c r="A59" s="174" t="s">
        <v>97</v>
      </c>
      <c r="B59" s="477">
        <v>369</v>
      </c>
      <c r="C59" s="477">
        <v>339</v>
      </c>
      <c r="D59" s="477">
        <v>411</v>
      </c>
      <c r="E59" s="477">
        <v>362</v>
      </c>
      <c r="F59" s="477">
        <v>389</v>
      </c>
      <c r="G59" s="477">
        <v>392</v>
      </c>
      <c r="H59" s="172">
        <v>415</v>
      </c>
      <c r="I59" s="173">
        <v>362</v>
      </c>
      <c r="J59" s="172">
        <v>388</v>
      </c>
      <c r="K59" s="173">
        <v>340</v>
      </c>
      <c r="L59" s="172">
        <v>383</v>
      </c>
      <c r="M59" s="172">
        <v>349</v>
      </c>
      <c r="N59" s="172">
        <v>372</v>
      </c>
      <c r="O59" s="172">
        <v>295</v>
      </c>
      <c r="P59" s="550">
        <v>276</v>
      </c>
    </row>
    <row r="60" spans="1:16">
      <c r="A60" s="174" t="s">
        <v>98</v>
      </c>
      <c r="B60" s="477">
        <v>3</v>
      </c>
      <c r="C60" s="477">
        <v>2</v>
      </c>
      <c r="D60" s="477">
        <v>2</v>
      </c>
      <c r="E60" s="477">
        <v>4</v>
      </c>
      <c r="F60" s="477">
        <v>1</v>
      </c>
      <c r="G60" s="477">
        <v>1</v>
      </c>
      <c r="H60" s="172">
        <v>2</v>
      </c>
      <c r="I60" s="173">
        <v>2</v>
      </c>
      <c r="J60" s="172">
        <v>3</v>
      </c>
      <c r="K60" s="172">
        <v>4</v>
      </c>
      <c r="L60" s="172">
        <v>3</v>
      </c>
      <c r="M60" s="172">
        <v>1</v>
      </c>
      <c r="N60" s="172">
        <v>2</v>
      </c>
      <c r="O60" s="172">
        <v>1</v>
      </c>
      <c r="P60" s="550">
        <v>3</v>
      </c>
    </row>
    <row r="61" spans="1:16">
      <c r="A61" s="174" t="s">
        <v>99</v>
      </c>
      <c r="B61" s="476">
        <v>2185</v>
      </c>
      <c r="C61" s="476">
        <v>2315</v>
      </c>
      <c r="D61" s="476">
        <v>2254</v>
      </c>
      <c r="E61" s="476">
        <v>2136</v>
      </c>
      <c r="F61" s="476">
        <v>2145</v>
      </c>
      <c r="G61" s="476">
        <v>2194</v>
      </c>
      <c r="H61" s="171">
        <v>2140</v>
      </c>
      <c r="I61" s="607">
        <v>2255</v>
      </c>
      <c r="J61" s="171">
        <v>2267</v>
      </c>
      <c r="K61" s="607">
        <v>2201</v>
      </c>
      <c r="L61" s="171">
        <v>2365</v>
      </c>
      <c r="M61" s="171">
        <v>2260</v>
      </c>
      <c r="N61" s="171">
        <v>2345</v>
      </c>
      <c r="O61" s="171">
        <v>2255</v>
      </c>
      <c r="P61" s="551">
        <v>2352</v>
      </c>
    </row>
    <row r="62" spans="1:16">
      <c r="A62" s="174" t="s">
        <v>100</v>
      </c>
      <c r="B62" s="477">
        <v>9</v>
      </c>
      <c r="C62" s="477">
        <v>3</v>
      </c>
      <c r="D62" s="477">
        <v>7</v>
      </c>
      <c r="E62" s="477">
        <v>3</v>
      </c>
      <c r="F62" s="477">
        <v>2</v>
      </c>
      <c r="G62" s="477">
        <v>4</v>
      </c>
      <c r="H62" s="172">
        <v>5</v>
      </c>
      <c r="I62" s="173">
        <v>7</v>
      </c>
      <c r="J62" s="172">
        <v>1</v>
      </c>
      <c r="K62" s="172">
        <v>5</v>
      </c>
      <c r="L62" s="172">
        <v>3</v>
      </c>
      <c r="M62" s="172">
        <v>6</v>
      </c>
      <c r="N62" s="172">
        <v>2</v>
      </c>
      <c r="O62" s="172">
        <v>2</v>
      </c>
      <c r="P62" s="550">
        <v>3</v>
      </c>
    </row>
    <row r="63" spans="1:16">
      <c r="A63" s="174" t="s">
        <v>101</v>
      </c>
      <c r="B63" s="599">
        <v>1</v>
      </c>
      <c r="C63" s="599">
        <v>0</v>
      </c>
      <c r="D63" s="599">
        <v>0</v>
      </c>
      <c r="E63" s="599">
        <v>0</v>
      </c>
      <c r="F63" s="599">
        <v>0</v>
      </c>
      <c r="G63" s="599">
        <v>1</v>
      </c>
      <c r="H63" s="173">
        <v>0</v>
      </c>
      <c r="I63" s="173">
        <v>0</v>
      </c>
      <c r="J63" s="173">
        <v>0</v>
      </c>
      <c r="K63" s="173">
        <v>1</v>
      </c>
      <c r="L63" s="173">
        <v>0</v>
      </c>
      <c r="M63" s="173">
        <v>0</v>
      </c>
      <c r="N63" s="173">
        <v>1</v>
      </c>
      <c r="O63" s="173">
        <v>0</v>
      </c>
      <c r="P63" s="600">
        <v>0</v>
      </c>
    </row>
    <row r="64" spans="1:16">
      <c r="A64" s="175" t="s">
        <v>414</v>
      </c>
      <c r="B64" s="608">
        <f>SUM(B9:B63)</f>
        <v>4651</v>
      </c>
      <c r="C64" s="608">
        <f>SUM(C9:C63)</f>
        <v>4951</v>
      </c>
      <c r="D64" s="608">
        <f>SUM(D9:D63)</f>
        <v>4857</v>
      </c>
      <c r="E64" s="608">
        <f>SUM(E9:E63)</f>
        <v>4572</v>
      </c>
      <c r="F64" s="608">
        <f t="shared" ref="F64:P64" si="0">SUM(F9:F63)</f>
        <v>4643</v>
      </c>
      <c r="G64" s="608">
        <f t="shared" si="0"/>
        <v>4755</v>
      </c>
      <c r="H64" s="608">
        <f t="shared" si="0"/>
        <v>4999</v>
      </c>
      <c r="I64" s="608">
        <f t="shared" si="0"/>
        <v>4937</v>
      </c>
      <c r="J64" s="608">
        <f t="shared" si="0"/>
        <v>4969</v>
      </c>
      <c r="K64" s="608">
        <f t="shared" si="0"/>
        <v>4544</v>
      </c>
      <c r="L64" s="608">
        <f t="shared" si="0"/>
        <v>5064</v>
      </c>
      <c r="M64" s="608">
        <f t="shared" si="0"/>
        <v>4692</v>
      </c>
      <c r="N64" s="608">
        <f t="shared" si="0"/>
        <v>4776</v>
      </c>
      <c r="O64" s="608">
        <f t="shared" si="0"/>
        <v>4543</v>
      </c>
      <c r="P64" s="609">
        <f t="shared" si="0"/>
        <v>4324</v>
      </c>
    </row>
    <row r="65" spans="1:16">
      <c r="A65" s="174" t="s">
        <v>627</v>
      </c>
      <c r="B65" s="599">
        <v>5</v>
      </c>
      <c r="C65" s="599">
        <v>3</v>
      </c>
      <c r="D65" s="599">
        <v>4</v>
      </c>
      <c r="E65" s="599">
        <v>5</v>
      </c>
      <c r="F65" s="599">
        <v>0</v>
      </c>
      <c r="G65" s="173">
        <v>0</v>
      </c>
      <c r="H65" s="173">
        <v>0</v>
      </c>
      <c r="I65" s="173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73">
        <v>0</v>
      </c>
      <c r="P65" s="600">
        <v>0</v>
      </c>
    </row>
    <row r="66" spans="1:16" ht="24">
      <c r="A66" s="606" t="s">
        <v>412</v>
      </c>
      <c r="B66" s="598">
        <v>76</v>
      </c>
      <c r="C66" s="598">
        <v>270</v>
      </c>
      <c r="D66" s="598">
        <v>263</v>
      </c>
      <c r="E66" s="598">
        <v>205</v>
      </c>
      <c r="F66" s="598">
        <v>225</v>
      </c>
      <c r="G66" s="598">
        <v>158</v>
      </c>
      <c r="H66" s="607">
        <v>136</v>
      </c>
      <c r="I66" s="607">
        <v>85</v>
      </c>
      <c r="J66" s="607">
        <v>65</v>
      </c>
      <c r="K66" s="607">
        <v>45</v>
      </c>
      <c r="L66" s="171">
        <v>71</v>
      </c>
      <c r="M66" s="171">
        <v>39</v>
      </c>
      <c r="N66" s="171">
        <v>52</v>
      </c>
      <c r="O66" s="171">
        <v>31</v>
      </c>
      <c r="P66" s="551">
        <v>35</v>
      </c>
    </row>
    <row r="67" spans="1:16" ht="13.5" thickBot="1">
      <c r="A67" s="330" t="s">
        <v>413</v>
      </c>
      <c r="B67" s="331">
        <f>SUM(B64:B66)</f>
        <v>4732</v>
      </c>
      <c r="C67" s="331">
        <f>SUM(C64:C66)</f>
        <v>5224</v>
      </c>
      <c r="D67" s="331">
        <f>SUM(D64:D66)</f>
        <v>5124</v>
      </c>
      <c r="E67" s="331">
        <f>SUM(E64:E66)</f>
        <v>4782</v>
      </c>
      <c r="F67" s="331">
        <f t="shared" ref="F67:P67" si="1">SUM(F64:F66)</f>
        <v>4868</v>
      </c>
      <c r="G67" s="331">
        <f t="shared" si="1"/>
        <v>4913</v>
      </c>
      <c r="H67" s="331">
        <f t="shared" si="1"/>
        <v>5135</v>
      </c>
      <c r="I67" s="331">
        <f t="shared" si="1"/>
        <v>5022</v>
      </c>
      <c r="J67" s="331">
        <f t="shared" si="1"/>
        <v>5034</v>
      </c>
      <c r="K67" s="331">
        <f t="shared" si="1"/>
        <v>4589</v>
      </c>
      <c r="L67" s="331">
        <f t="shared" si="1"/>
        <v>5135</v>
      </c>
      <c r="M67" s="331">
        <f t="shared" si="1"/>
        <v>4731</v>
      </c>
      <c r="N67" s="331">
        <f t="shared" si="1"/>
        <v>4828</v>
      </c>
      <c r="O67" s="331">
        <f t="shared" si="1"/>
        <v>4574</v>
      </c>
      <c r="P67" s="552">
        <f t="shared" si="1"/>
        <v>4359</v>
      </c>
    </row>
    <row r="69" spans="1:16">
      <c r="A69" s="105" t="s">
        <v>302</v>
      </c>
    </row>
  </sheetData>
  <phoneticPr fontId="2" type="noConversion"/>
  <hyperlinks>
    <hyperlink ref="P1" location="'Table of Contents'!A1" display="Contents" xr:uid="{00000000-0004-0000-1000-000000000000}"/>
    <hyperlink ref="A69" location="Definitions!A1" display="Click here to see notes, definitions, and source" xr:uid="{00000000-0004-0000-1000-000001000000}"/>
  </hyperlinks>
  <printOptions horizontalCentered="1"/>
  <pageMargins left="0.47" right="0.37" top="0.52" bottom="0.68" header="0.5" footer="0.5"/>
  <pageSetup fitToHeight="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">
    <tabColor indexed="48"/>
    <pageSetUpPr fitToPage="1"/>
  </sheetPr>
  <dimension ref="A1:T23"/>
  <sheetViews>
    <sheetView zoomScaleNormal="100" workbookViewId="0">
      <selection activeCell="B17" sqref="B17"/>
    </sheetView>
  </sheetViews>
  <sheetFormatPr defaultRowHeight="15"/>
  <cols>
    <col min="1" max="1" width="22.85546875" style="134" customWidth="1"/>
    <col min="2" max="16" width="6" style="134" customWidth="1"/>
    <col min="17" max="16384" width="9.140625" style="134"/>
  </cols>
  <sheetData>
    <row r="1" spans="1:19" ht="15.75">
      <c r="A1" s="176" t="s">
        <v>361</v>
      </c>
    </row>
    <row r="2" spans="1:19">
      <c r="A2" s="178" t="s">
        <v>307</v>
      </c>
      <c r="P2" s="107" t="s">
        <v>390</v>
      </c>
    </row>
    <row r="3" spans="1:19" ht="17.25" customHeight="1">
      <c r="A3" s="150" t="s">
        <v>143</v>
      </c>
    </row>
    <row r="4" spans="1:19" s="92" customFormat="1" ht="17.25" customHeight="1">
      <c r="A4" s="98" t="s">
        <v>340</v>
      </c>
    </row>
    <row r="5" spans="1:19" s="125" customFormat="1" ht="15.75">
      <c r="A5" s="98" t="s">
        <v>739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124"/>
      <c r="O5" s="124"/>
      <c r="P5" s="124"/>
      <c r="Q5" s="124"/>
      <c r="R5" s="124"/>
      <c r="S5" s="124"/>
    </row>
    <row r="6" spans="1:19" ht="16.5" thickBot="1">
      <c r="A6" s="95"/>
    </row>
    <row r="7" spans="1:19" ht="25.5">
      <c r="A7" s="199" t="s">
        <v>308</v>
      </c>
      <c r="B7" s="604" t="s">
        <v>737</v>
      </c>
      <c r="C7" s="604" t="s">
        <v>709</v>
      </c>
      <c r="D7" s="604" t="s">
        <v>666</v>
      </c>
      <c r="E7" s="604" t="s">
        <v>624</v>
      </c>
      <c r="F7" s="604" t="s">
        <v>588</v>
      </c>
      <c r="G7" s="604" t="s">
        <v>562</v>
      </c>
      <c r="H7" s="604" t="s">
        <v>528</v>
      </c>
      <c r="I7" s="604" t="s">
        <v>519</v>
      </c>
      <c r="J7" s="604" t="s">
        <v>466</v>
      </c>
      <c r="K7" s="604" t="s">
        <v>451</v>
      </c>
      <c r="L7" s="604" t="s">
        <v>392</v>
      </c>
      <c r="M7" s="604" t="s">
        <v>374</v>
      </c>
      <c r="N7" s="604" t="s">
        <v>147</v>
      </c>
      <c r="O7" s="604" t="s">
        <v>16</v>
      </c>
      <c r="P7" s="605" t="s">
        <v>15</v>
      </c>
    </row>
    <row r="8" spans="1:19" ht="28.5" customHeight="1">
      <c r="A8" s="200" t="s">
        <v>129</v>
      </c>
      <c r="B8" s="196">
        <v>6</v>
      </c>
      <c r="C8" s="196">
        <v>7</v>
      </c>
      <c r="D8" s="196">
        <v>8</v>
      </c>
      <c r="E8" s="196">
        <v>6</v>
      </c>
      <c r="F8" s="196">
        <v>5</v>
      </c>
      <c r="G8" s="196">
        <v>5</v>
      </c>
      <c r="H8" s="196">
        <v>7</v>
      </c>
      <c r="I8" s="196">
        <v>9</v>
      </c>
      <c r="J8" s="196">
        <v>13</v>
      </c>
      <c r="K8" s="196">
        <v>5</v>
      </c>
      <c r="L8" s="196">
        <v>23</v>
      </c>
      <c r="M8" s="196">
        <v>17</v>
      </c>
      <c r="N8" s="197">
        <v>21</v>
      </c>
      <c r="O8" s="197">
        <v>26</v>
      </c>
      <c r="P8" s="627">
        <v>16</v>
      </c>
    </row>
    <row r="9" spans="1:19" ht="28.5" customHeight="1">
      <c r="A9" s="200" t="s">
        <v>130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196">
        <v>83</v>
      </c>
      <c r="M9" s="196">
        <v>92</v>
      </c>
      <c r="N9" s="104">
        <v>94</v>
      </c>
      <c r="O9" s="104">
        <v>68</v>
      </c>
      <c r="P9" s="543">
        <v>77</v>
      </c>
    </row>
    <row r="10" spans="1:19" ht="28.5" customHeight="1">
      <c r="A10" s="200" t="s">
        <v>456</v>
      </c>
      <c r="B10" s="196">
        <v>74</v>
      </c>
      <c r="C10" s="196">
        <v>84</v>
      </c>
      <c r="D10" s="196">
        <v>78</v>
      </c>
      <c r="E10" s="196">
        <v>59</v>
      </c>
      <c r="F10" s="196">
        <v>81</v>
      </c>
      <c r="G10" s="196">
        <v>69</v>
      </c>
      <c r="H10" s="196">
        <v>86</v>
      </c>
      <c r="I10" s="196">
        <v>84</v>
      </c>
      <c r="J10" s="196">
        <v>76</v>
      </c>
      <c r="K10" s="196">
        <v>67</v>
      </c>
      <c r="L10" s="279"/>
      <c r="M10" s="279"/>
      <c r="N10" s="279"/>
      <c r="O10" s="279"/>
      <c r="P10" s="553"/>
    </row>
    <row r="11" spans="1:19" ht="28.5" customHeight="1">
      <c r="A11" s="200" t="s">
        <v>131</v>
      </c>
      <c r="B11" s="196">
        <v>182</v>
      </c>
      <c r="C11" s="196">
        <v>224</v>
      </c>
      <c r="D11" s="196">
        <v>258</v>
      </c>
      <c r="E11" s="196">
        <v>197</v>
      </c>
      <c r="F11" s="196">
        <v>218</v>
      </c>
      <c r="G11" s="196">
        <v>191</v>
      </c>
      <c r="H11" s="196">
        <v>234</v>
      </c>
      <c r="I11" s="196">
        <v>220</v>
      </c>
      <c r="J11" s="196">
        <v>206</v>
      </c>
      <c r="K11" s="196">
        <v>157</v>
      </c>
      <c r="L11" s="196">
        <v>185</v>
      </c>
      <c r="M11" s="196">
        <v>154</v>
      </c>
      <c r="N11" s="197">
        <v>155</v>
      </c>
      <c r="O11" s="197">
        <v>149</v>
      </c>
      <c r="P11" s="543">
        <v>123</v>
      </c>
    </row>
    <row r="12" spans="1:19" ht="28.5" customHeight="1">
      <c r="A12" s="200" t="s">
        <v>132</v>
      </c>
      <c r="B12" s="196">
        <v>202</v>
      </c>
      <c r="C12" s="196">
        <v>205</v>
      </c>
      <c r="D12" s="196">
        <v>205</v>
      </c>
      <c r="E12" s="196">
        <v>175</v>
      </c>
      <c r="F12" s="196">
        <v>161</v>
      </c>
      <c r="G12" s="196">
        <v>210</v>
      </c>
      <c r="H12" s="196">
        <v>207</v>
      </c>
      <c r="I12" s="196">
        <v>175</v>
      </c>
      <c r="J12" s="196">
        <v>164</v>
      </c>
      <c r="K12" s="196">
        <v>139</v>
      </c>
      <c r="L12" s="196">
        <v>100</v>
      </c>
      <c r="M12" s="196">
        <v>102</v>
      </c>
      <c r="N12" s="104">
        <v>81</v>
      </c>
      <c r="O12" s="104">
        <v>74</v>
      </c>
      <c r="P12" s="543">
        <v>62</v>
      </c>
    </row>
    <row r="13" spans="1:19" ht="28.5" customHeight="1">
      <c r="A13" s="200" t="s">
        <v>457</v>
      </c>
      <c r="B13" s="196">
        <v>2</v>
      </c>
      <c r="C13" s="196">
        <v>2</v>
      </c>
      <c r="D13" s="196">
        <v>1</v>
      </c>
      <c r="E13" s="196">
        <v>5</v>
      </c>
      <c r="F13" s="196">
        <v>4</v>
      </c>
      <c r="G13" s="196">
        <v>4</v>
      </c>
      <c r="H13" s="196">
        <v>6</v>
      </c>
      <c r="I13" s="196">
        <v>3</v>
      </c>
      <c r="J13" s="196">
        <v>2</v>
      </c>
      <c r="K13" s="196">
        <v>5</v>
      </c>
      <c r="L13" s="279"/>
      <c r="M13" s="279"/>
      <c r="N13" s="279"/>
      <c r="O13" s="279"/>
      <c r="P13" s="553"/>
    </row>
    <row r="14" spans="1:19" ht="28.5" customHeight="1">
      <c r="A14" s="200" t="s">
        <v>586</v>
      </c>
      <c r="B14" s="196">
        <v>186</v>
      </c>
      <c r="C14" s="196">
        <v>237</v>
      </c>
      <c r="D14" s="196">
        <v>235</v>
      </c>
      <c r="E14" s="196">
        <v>175</v>
      </c>
      <c r="F14" s="196">
        <v>209</v>
      </c>
      <c r="G14" s="196">
        <v>201</v>
      </c>
      <c r="H14" s="196">
        <v>152</v>
      </c>
      <c r="I14" s="196">
        <v>114</v>
      </c>
      <c r="J14" s="196">
        <v>155</v>
      </c>
      <c r="K14" s="196">
        <v>69</v>
      </c>
      <c r="L14" s="279"/>
      <c r="M14" s="279"/>
      <c r="N14" s="279"/>
      <c r="O14" s="279"/>
      <c r="P14" s="553"/>
    </row>
    <row r="15" spans="1:19" ht="28.5" customHeight="1">
      <c r="A15" s="200" t="s">
        <v>133</v>
      </c>
      <c r="B15" s="197">
        <v>3989</v>
      </c>
      <c r="C15" s="197">
        <v>4183</v>
      </c>
      <c r="D15" s="197">
        <v>4072</v>
      </c>
      <c r="E15" s="197">
        <v>3942</v>
      </c>
      <c r="F15" s="197">
        <v>3959</v>
      </c>
      <c r="G15" s="197">
        <v>4066</v>
      </c>
      <c r="H15" s="197">
        <v>4290</v>
      </c>
      <c r="I15" s="197">
        <v>4319</v>
      </c>
      <c r="J15" s="197">
        <v>4335</v>
      </c>
      <c r="K15" s="197">
        <v>4082</v>
      </c>
      <c r="L15" s="197">
        <v>4595</v>
      </c>
      <c r="M15" s="197">
        <v>4247</v>
      </c>
      <c r="N15" s="104">
        <v>4392</v>
      </c>
      <c r="O15" s="104">
        <v>4175</v>
      </c>
      <c r="P15" s="543">
        <v>4007</v>
      </c>
    </row>
    <row r="16" spans="1:19" ht="28.5" customHeight="1">
      <c r="A16" s="200" t="s">
        <v>134</v>
      </c>
      <c r="B16" s="198">
        <v>15</v>
      </c>
      <c r="C16" s="198">
        <v>13</v>
      </c>
      <c r="D16" s="198">
        <v>4</v>
      </c>
      <c r="E16" s="198">
        <v>18</v>
      </c>
      <c r="F16" s="198">
        <v>6</v>
      </c>
      <c r="G16" s="198">
        <v>9</v>
      </c>
      <c r="H16" s="198">
        <v>17</v>
      </c>
      <c r="I16" s="198">
        <v>13</v>
      </c>
      <c r="J16" s="198">
        <v>18</v>
      </c>
      <c r="K16" s="198">
        <v>20</v>
      </c>
      <c r="L16" s="198">
        <v>78</v>
      </c>
      <c r="M16" s="198">
        <v>80</v>
      </c>
      <c r="N16" s="104">
        <v>33</v>
      </c>
      <c r="O16" s="104">
        <v>51</v>
      </c>
      <c r="P16" s="543">
        <v>39</v>
      </c>
    </row>
    <row r="17" spans="1:20" ht="28.5" customHeight="1">
      <c r="A17" s="200" t="s">
        <v>728</v>
      </c>
      <c r="B17" s="196">
        <v>76</v>
      </c>
      <c r="C17" s="196">
        <v>270</v>
      </c>
      <c r="D17" s="196">
        <v>263</v>
      </c>
      <c r="E17" s="196">
        <v>205</v>
      </c>
      <c r="F17" s="196">
        <v>225</v>
      </c>
      <c r="G17" s="196">
        <v>158</v>
      </c>
      <c r="H17" s="196">
        <v>136</v>
      </c>
      <c r="I17" s="196">
        <v>85</v>
      </c>
      <c r="J17" s="196">
        <v>65</v>
      </c>
      <c r="K17" s="196">
        <v>45</v>
      </c>
      <c r="L17" s="196">
        <v>71</v>
      </c>
      <c r="M17" s="196">
        <v>39</v>
      </c>
      <c r="N17" s="104">
        <v>52</v>
      </c>
      <c r="O17" s="104">
        <v>31</v>
      </c>
      <c r="P17" s="543">
        <v>35</v>
      </c>
    </row>
    <row r="18" spans="1:20" ht="15.75" customHeight="1" thickBot="1">
      <c r="A18" s="201" t="s">
        <v>282</v>
      </c>
      <c r="B18" s="51">
        <f>SUM(B8:B17)</f>
        <v>4732</v>
      </c>
      <c r="C18" s="51">
        <f>SUM(C8:C17)</f>
        <v>5225</v>
      </c>
      <c r="D18" s="51">
        <f t="shared" ref="D18:I18" si="0">SUM(D8:D17)</f>
        <v>5124</v>
      </c>
      <c r="E18" s="51">
        <f t="shared" si="0"/>
        <v>4782</v>
      </c>
      <c r="F18" s="51">
        <f t="shared" si="0"/>
        <v>4868</v>
      </c>
      <c r="G18" s="51">
        <f t="shared" si="0"/>
        <v>4913</v>
      </c>
      <c r="H18" s="51">
        <f t="shared" si="0"/>
        <v>5135</v>
      </c>
      <c r="I18" s="51">
        <f t="shared" si="0"/>
        <v>5022</v>
      </c>
      <c r="J18" s="51">
        <f t="shared" ref="J18:P18" si="1">SUM(J8:J17)</f>
        <v>5034</v>
      </c>
      <c r="K18" s="51">
        <f t="shared" si="1"/>
        <v>4589</v>
      </c>
      <c r="L18" s="51">
        <f t="shared" si="1"/>
        <v>5135</v>
      </c>
      <c r="M18" s="51">
        <f t="shared" si="1"/>
        <v>4731</v>
      </c>
      <c r="N18" s="51">
        <f t="shared" si="1"/>
        <v>4828</v>
      </c>
      <c r="O18" s="51">
        <f t="shared" si="1"/>
        <v>4574</v>
      </c>
      <c r="P18" s="554">
        <f t="shared" si="1"/>
        <v>4359</v>
      </c>
    </row>
    <row r="19" spans="1:20" s="125" customFormat="1" ht="12.75"/>
    <row r="20" spans="1:20" s="105" customFormat="1" ht="12.75">
      <c r="A20" s="105" t="s">
        <v>302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P20" s="107"/>
      <c r="Q20" s="107"/>
      <c r="R20" s="107"/>
      <c r="S20" s="107"/>
      <c r="T20" s="107"/>
    </row>
    <row r="21" spans="1:20" s="105" customFormat="1" ht="12.75">
      <c r="A21" s="637" t="s">
        <v>729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107"/>
      <c r="Q21" s="107"/>
      <c r="R21" s="107"/>
      <c r="S21" s="107"/>
      <c r="T21" s="107"/>
    </row>
    <row r="22" spans="1:20" s="105" customFormat="1" ht="12.7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107"/>
      <c r="Q22" s="107"/>
      <c r="R22" s="107"/>
      <c r="S22" s="107"/>
      <c r="T22" s="107"/>
    </row>
    <row r="23" spans="1:20" ht="15.75" customHeight="1"/>
  </sheetData>
  <phoneticPr fontId="2" type="noConversion"/>
  <hyperlinks>
    <hyperlink ref="A20" location="Definitions!A1" display="Click here to see notes, definitions, and source" xr:uid="{00000000-0004-0000-1100-000000000000}"/>
    <hyperlink ref="P2" location="'Table of Contents'!A1" display="Contents" xr:uid="{00000000-0004-0000-1100-000001000000}"/>
  </hyperlinks>
  <printOptions horizontalCentered="1"/>
  <pageMargins left="0.5" right="0.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  <pageSetUpPr fitToPage="1"/>
  </sheetPr>
  <dimension ref="A1:V112"/>
  <sheetViews>
    <sheetView showGridLines="0" zoomScaleNormal="100" workbookViewId="0"/>
  </sheetViews>
  <sheetFormatPr defaultRowHeight="12.75"/>
  <cols>
    <col min="1" max="1" width="23.7109375" style="92" customWidth="1"/>
    <col min="2" max="12" width="6.28515625" style="92" customWidth="1"/>
    <col min="13" max="16" width="6.28515625" style="93" customWidth="1"/>
    <col min="17" max="16384" width="9.140625" style="92"/>
  </cols>
  <sheetData>
    <row r="1" spans="1:22" ht="15.75">
      <c r="A1" s="91" t="s">
        <v>361</v>
      </c>
      <c r="P1" s="107" t="s">
        <v>390</v>
      </c>
    </row>
    <row r="2" spans="1:22" ht="15">
      <c r="A2" s="117" t="s">
        <v>307</v>
      </c>
    </row>
    <row r="3" spans="1:22" ht="15.75">
      <c r="A3" s="150" t="s">
        <v>143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22">
      <c r="A4" s="98" t="s">
        <v>515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22" ht="15.75">
      <c r="A5" s="98" t="s">
        <v>739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6"/>
      <c r="N5" s="96"/>
      <c r="O5" s="97"/>
      <c r="P5" s="97"/>
      <c r="Q5" s="97"/>
      <c r="R5" s="97"/>
      <c r="S5" s="97"/>
      <c r="T5" s="97"/>
      <c r="U5" s="97"/>
      <c r="V5" s="97"/>
    </row>
    <row r="6" spans="1:22" ht="13.5" thickBot="1"/>
    <row r="7" spans="1:22" s="406" customFormat="1" ht="25.5">
      <c r="A7" s="478" t="s">
        <v>309</v>
      </c>
      <c r="B7" s="417" t="s">
        <v>737</v>
      </c>
      <c r="C7" s="417" t="s">
        <v>709</v>
      </c>
      <c r="D7" s="417" t="s">
        <v>666</v>
      </c>
      <c r="E7" s="417" t="s">
        <v>624</v>
      </c>
      <c r="F7" s="417" t="s">
        <v>588</v>
      </c>
      <c r="G7" s="417" t="s">
        <v>562</v>
      </c>
      <c r="H7" s="417" t="s">
        <v>528</v>
      </c>
      <c r="I7" s="417" t="s">
        <v>519</v>
      </c>
      <c r="J7" s="417" t="s">
        <v>466</v>
      </c>
      <c r="K7" s="417" t="s">
        <v>451</v>
      </c>
      <c r="L7" s="417" t="s">
        <v>392</v>
      </c>
      <c r="M7" s="417" t="s">
        <v>374</v>
      </c>
      <c r="N7" s="417" t="s">
        <v>147</v>
      </c>
      <c r="O7" s="417" t="s">
        <v>16</v>
      </c>
      <c r="P7" s="418" t="s">
        <v>15</v>
      </c>
    </row>
    <row r="8" spans="1:22" s="406" customFormat="1">
      <c r="A8" s="419" t="s">
        <v>149</v>
      </c>
      <c r="B8" s="408">
        <v>0</v>
      </c>
      <c r="C8" s="408">
        <v>0</v>
      </c>
      <c r="D8" s="408">
        <v>0</v>
      </c>
      <c r="E8" s="408">
        <v>0</v>
      </c>
      <c r="F8" s="408">
        <v>0</v>
      </c>
      <c r="G8" s="408">
        <v>0</v>
      </c>
      <c r="H8" s="408">
        <v>0</v>
      </c>
      <c r="I8" s="408">
        <v>0</v>
      </c>
      <c r="J8" s="408">
        <v>1</v>
      </c>
      <c r="K8" s="408">
        <v>0</v>
      </c>
      <c r="L8" s="408">
        <v>0</v>
      </c>
      <c r="M8" s="408">
        <v>0</v>
      </c>
      <c r="N8" s="408">
        <v>1</v>
      </c>
      <c r="O8" s="408">
        <v>0</v>
      </c>
      <c r="P8" s="469">
        <v>0</v>
      </c>
    </row>
    <row r="9" spans="1:22" s="406" customFormat="1">
      <c r="A9" s="419" t="s">
        <v>17</v>
      </c>
      <c r="B9" s="408">
        <v>0</v>
      </c>
      <c r="C9" s="408">
        <v>0</v>
      </c>
      <c r="D9" s="408">
        <v>0</v>
      </c>
      <c r="E9" s="408">
        <v>0</v>
      </c>
      <c r="F9" s="408">
        <v>0</v>
      </c>
      <c r="G9" s="408">
        <v>0</v>
      </c>
      <c r="H9" s="408">
        <v>0</v>
      </c>
      <c r="I9" s="408">
        <v>0</v>
      </c>
      <c r="J9" s="408">
        <v>0</v>
      </c>
      <c r="K9" s="408">
        <v>0</v>
      </c>
      <c r="L9" s="408">
        <v>0</v>
      </c>
      <c r="M9" s="408">
        <v>0</v>
      </c>
      <c r="N9" s="408">
        <v>0</v>
      </c>
      <c r="O9" s="408">
        <v>0</v>
      </c>
      <c r="P9" s="469">
        <v>1</v>
      </c>
    </row>
    <row r="10" spans="1:22" s="406" customFormat="1">
      <c r="A10" s="419" t="s">
        <v>18</v>
      </c>
      <c r="B10" s="408">
        <v>1</v>
      </c>
      <c r="C10" s="408">
        <v>0</v>
      </c>
      <c r="D10" s="408">
        <v>0</v>
      </c>
      <c r="E10" s="408">
        <v>2</v>
      </c>
      <c r="F10" s="408">
        <v>0</v>
      </c>
      <c r="G10" s="408">
        <v>2</v>
      </c>
      <c r="H10" s="408">
        <v>0</v>
      </c>
      <c r="I10" s="408">
        <v>1</v>
      </c>
      <c r="J10" s="408">
        <v>0</v>
      </c>
      <c r="K10" s="408">
        <v>1</v>
      </c>
      <c r="L10" s="408">
        <v>0</v>
      </c>
      <c r="M10" s="408">
        <v>0</v>
      </c>
      <c r="N10" s="408">
        <v>1</v>
      </c>
      <c r="O10" s="408">
        <v>0</v>
      </c>
      <c r="P10" s="469">
        <v>0</v>
      </c>
    </row>
    <row r="11" spans="1:22" s="406" customFormat="1">
      <c r="A11" s="419" t="s">
        <v>395</v>
      </c>
      <c r="B11" s="408">
        <v>0</v>
      </c>
      <c r="C11" s="408">
        <v>0</v>
      </c>
      <c r="D11" s="408">
        <v>1</v>
      </c>
      <c r="E11" s="408">
        <v>0</v>
      </c>
      <c r="F11" s="408">
        <v>1</v>
      </c>
      <c r="G11" s="408">
        <v>0</v>
      </c>
      <c r="H11" s="408">
        <v>1</v>
      </c>
      <c r="I11" s="408">
        <v>1</v>
      </c>
      <c r="J11" s="408">
        <v>0</v>
      </c>
      <c r="K11" s="408">
        <v>0</v>
      </c>
      <c r="L11" s="408">
        <v>1</v>
      </c>
      <c r="M11" s="408">
        <v>0</v>
      </c>
      <c r="N11" s="408">
        <v>0</v>
      </c>
      <c r="O11" s="408">
        <v>0</v>
      </c>
      <c r="P11" s="469">
        <v>0</v>
      </c>
    </row>
    <row r="12" spans="1:22" s="406" customFormat="1">
      <c r="A12" s="419" t="s">
        <v>577</v>
      </c>
      <c r="B12" s="408">
        <v>0</v>
      </c>
      <c r="C12" s="408">
        <v>1</v>
      </c>
      <c r="D12" s="408">
        <v>0</v>
      </c>
      <c r="E12" s="408">
        <v>0</v>
      </c>
      <c r="F12" s="408">
        <v>1</v>
      </c>
      <c r="G12" s="408">
        <v>1</v>
      </c>
      <c r="H12" s="408">
        <v>0</v>
      </c>
      <c r="I12" s="408">
        <v>0</v>
      </c>
      <c r="J12" s="408">
        <v>0</v>
      </c>
      <c r="K12" s="408">
        <v>0</v>
      </c>
      <c r="L12" s="408">
        <v>0</v>
      </c>
      <c r="M12" s="408">
        <v>0</v>
      </c>
      <c r="N12" s="408">
        <v>0</v>
      </c>
      <c r="O12" s="408">
        <v>0</v>
      </c>
      <c r="P12" s="469">
        <v>0</v>
      </c>
    </row>
    <row r="13" spans="1:22" s="406" customFormat="1">
      <c r="A13" s="419" t="s">
        <v>150</v>
      </c>
      <c r="B13" s="408">
        <v>0</v>
      </c>
      <c r="C13" s="408">
        <v>1</v>
      </c>
      <c r="D13" s="408">
        <v>0</v>
      </c>
      <c r="E13" s="408">
        <v>0</v>
      </c>
      <c r="F13" s="408">
        <v>1</v>
      </c>
      <c r="G13" s="408">
        <v>0</v>
      </c>
      <c r="H13" s="408">
        <v>0</v>
      </c>
      <c r="I13" s="408">
        <v>1</v>
      </c>
      <c r="J13" s="408">
        <v>1</v>
      </c>
      <c r="K13" s="408">
        <v>0</v>
      </c>
      <c r="L13" s="408">
        <v>0</v>
      </c>
      <c r="M13" s="408">
        <v>1</v>
      </c>
      <c r="N13" s="408">
        <v>1</v>
      </c>
      <c r="O13" s="408">
        <v>0</v>
      </c>
      <c r="P13" s="469">
        <v>0</v>
      </c>
    </row>
    <row r="14" spans="1:22" s="406" customFormat="1">
      <c r="A14" s="419" t="s">
        <v>396</v>
      </c>
      <c r="B14" s="408">
        <v>1</v>
      </c>
      <c r="C14" s="408">
        <v>0</v>
      </c>
      <c r="D14" s="408">
        <v>0</v>
      </c>
      <c r="E14" s="408">
        <v>0</v>
      </c>
      <c r="F14" s="408">
        <v>0</v>
      </c>
      <c r="G14" s="408">
        <v>1</v>
      </c>
      <c r="H14" s="408">
        <v>0</v>
      </c>
      <c r="I14" s="408">
        <v>0</v>
      </c>
      <c r="J14" s="408">
        <v>0</v>
      </c>
      <c r="K14" s="408">
        <v>3</v>
      </c>
      <c r="L14" s="408">
        <v>1</v>
      </c>
      <c r="M14" s="408">
        <v>0</v>
      </c>
      <c r="N14" s="408">
        <v>0</v>
      </c>
      <c r="O14" s="408">
        <v>0</v>
      </c>
      <c r="P14" s="469">
        <v>0</v>
      </c>
    </row>
    <row r="15" spans="1:22" s="406" customFormat="1">
      <c r="A15" s="419" t="s">
        <v>19</v>
      </c>
      <c r="B15" s="408">
        <v>1</v>
      </c>
      <c r="C15" s="408">
        <v>2</v>
      </c>
      <c r="D15" s="408">
        <v>1</v>
      </c>
      <c r="E15" s="408">
        <v>0</v>
      </c>
      <c r="F15" s="408">
        <v>1</v>
      </c>
      <c r="G15" s="408">
        <v>1</v>
      </c>
      <c r="H15" s="408">
        <v>1</v>
      </c>
      <c r="I15" s="408">
        <v>0</v>
      </c>
      <c r="J15" s="408">
        <v>1</v>
      </c>
      <c r="K15" s="408">
        <v>0</v>
      </c>
      <c r="L15" s="408">
        <v>2</v>
      </c>
      <c r="M15" s="408">
        <v>0</v>
      </c>
      <c r="N15" s="408">
        <v>2</v>
      </c>
      <c r="O15" s="408">
        <v>0</v>
      </c>
      <c r="P15" s="469">
        <v>1</v>
      </c>
    </row>
    <row r="16" spans="1:22" s="406" customFormat="1">
      <c r="A16" s="419" t="s">
        <v>487</v>
      </c>
      <c r="B16" s="408">
        <v>0</v>
      </c>
      <c r="C16" s="408">
        <v>0</v>
      </c>
      <c r="D16" s="408">
        <v>0</v>
      </c>
      <c r="E16" s="408">
        <v>0</v>
      </c>
      <c r="F16" s="408">
        <v>1</v>
      </c>
      <c r="G16" s="408">
        <v>0</v>
      </c>
      <c r="H16" s="408">
        <v>0</v>
      </c>
      <c r="I16" s="408">
        <v>0</v>
      </c>
      <c r="J16" s="408">
        <v>1</v>
      </c>
      <c r="K16" s="408">
        <v>0</v>
      </c>
      <c r="L16" s="408">
        <v>0</v>
      </c>
      <c r="M16" s="408">
        <v>0</v>
      </c>
      <c r="N16" s="408">
        <v>0</v>
      </c>
      <c r="O16" s="408">
        <v>0</v>
      </c>
      <c r="P16" s="469">
        <v>0</v>
      </c>
    </row>
    <row r="17" spans="1:16" s="406" customFormat="1">
      <c r="A17" s="419" t="s">
        <v>578</v>
      </c>
      <c r="B17" s="408">
        <v>0</v>
      </c>
      <c r="C17" s="408">
        <v>0</v>
      </c>
      <c r="D17" s="408">
        <v>0</v>
      </c>
      <c r="E17" s="408">
        <v>0</v>
      </c>
      <c r="F17" s="408">
        <v>0</v>
      </c>
      <c r="G17" s="408">
        <v>1</v>
      </c>
      <c r="H17" s="408">
        <v>0</v>
      </c>
      <c r="I17" s="408">
        <v>0</v>
      </c>
      <c r="J17" s="408">
        <v>0</v>
      </c>
      <c r="K17" s="408">
        <v>0</v>
      </c>
      <c r="L17" s="408">
        <v>0</v>
      </c>
      <c r="M17" s="408">
        <v>0</v>
      </c>
      <c r="N17" s="408">
        <v>0</v>
      </c>
      <c r="O17" s="408">
        <v>0</v>
      </c>
      <c r="P17" s="469">
        <v>0</v>
      </c>
    </row>
    <row r="18" spans="1:16" s="406" customFormat="1">
      <c r="A18" s="419" t="s">
        <v>20</v>
      </c>
      <c r="B18" s="408">
        <v>0</v>
      </c>
      <c r="C18" s="408">
        <v>1</v>
      </c>
      <c r="D18" s="408">
        <v>0</v>
      </c>
      <c r="E18" s="408">
        <v>0</v>
      </c>
      <c r="F18" s="408">
        <v>0</v>
      </c>
      <c r="G18" s="408">
        <v>0</v>
      </c>
      <c r="H18" s="408">
        <v>0</v>
      </c>
      <c r="I18" s="408">
        <v>0</v>
      </c>
      <c r="J18" s="408">
        <v>0</v>
      </c>
      <c r="K18" s="408">
        <v>0</v>
      </c>
      <c r="L18" s="408">
        <v>2</v>
      </c>
      <c r="M18" s="408">
        <v>0</v>
      </c>
      <c r="N18" s="408">
        <v>1</v>
      </c>
      <c r="O18" s="408">
        <v>0</v>
      </c>
      <c r="P18" s="469">
        <v>0</v>
      </c>
    </row>
    <row r="19" spans="1:16" s="406" customFormat="1">
      <c r="A19" s="419" t="s">
        <v>21</v>
      </c>
      <c r="B19" s="408">
        <v>3</v>
      </c>
      <c r="C19" s="408">
        <v>4</v>
      </c>
      <c r="D19" s="408">
        <v>4</v>
      </c>
      <c r="E19" s="408">
        <v>2</v>
      </c>
      <c r="F19" s="408">
        <v>4</v>
      </c>
      <c r="G19" s="408">
        <v>9</v>
      </c>
      <c r="H19" s="408">
        <v>3</v>
      </c>
      <c r="I19" s="408">
        <v>0</v>
      </c>
      <c r="J19" s="408">
        <v>1</v>
      </c>
      <c r="K19" s="408">
        <v>4</v>
      </c>
      <c r="L19" s="408">
        <v>3</v>
      </c>
      <c r="M19" s="408">
        <v>3</v>
      </c>
      <c r="N19" s="408">
        <v>7</v>
      </c>
      <c r="O19" s="408">
        <v>6</v>
      </c>
      <c r="P19" s="469">
        <v>2</v>
      </c>
    </row>
    <row r="20" spans="1:16" s="406" customFormat="1">
      <c r="A20" s="419" t="s">
        <v>579</v>
      </c>
      <c r="B20" s="408">
        <v>0</v>
      </c>
      <c r="C20" s="408">
        <v>0</v>
      </c>
      <c r="D20" s="408">
        <v>0</v>
      </c>
      <c r="E20" s="408">
        <v>0</v>
      </c>
      <c r="F20" s="408">
        <v>0</v>
      </c>
      <c r="G20" s="408">
        <v>1</v>
      </c>
      <c r="H20" s="408">
        <v>0</v>
      </c>
      <c r="I20" s="408">
        <v>0</v>
      </c>
      <c r="J20" s="408">
        <v>0</v>
      </c>
      <c r="K20" s="408">
        <v>0</v>
      </c>
      <c r="L20" s="408">
        <v>0</v>
      </c>
      <c r="M20" s="408">
        <v>0</v>
      </c>
      <c r="N20" s="408">
        <v>0</v>
      </c>
      <c r="O20" s="408">
        <v>0</v>
      </c>
      <c r="P20" s="469">
        <v>0</v>
      </c>
    </row>
    <row r="21" spans="1:16" s="406" customFormat="1">
      <c r="A21" s="419" t="s">
        <v>526</v>
      </c>
      <c r="B21" s="408">
        <v>1</v>
      </c>
      <c r="C21" s="408">
        <v>0</v>
      </c>
      <c r="D21" s="408">
        <v>1</v>
      </c>
      <c r="E21" s="408">
        <v>0</v>
      </c>
      <c r="F21" s="408">
        <v>0</v>
      </c>
      <c r="G21" s="408">
        <v>0</v>
      </c>
      <c r="H21" s="408">
        <v>0</v>
      </c>
      <c r="I21" s="408">
        <v>1</v>
      </c>
      <c r="J21" s="408">
        <v>0</v>
      </c>
      <c r="K21" s="408">
        <v>0</v>
      </c>
      <c r="L21" s="408">
        <v>0</v>
      </c>
      <c r="M21" s="408">
        <v>0</v>
      </c>
      <c r="N21" s="408">
        <v>0</v>
      </c>
      <c r="O21" s="408">
        <v>0</v>
      </c>
      <c r="P21" s="469">
        <v>0</v>
      </c>
    </row>
    <row r="22" spans="1:16" s="406" customFormat="1">
      <c r="A22" s="419" t="s">
        <v>22</v>
      </c>
      <c r="B22" s="408">
        <v>2</v>
      </c>
      <c r="C22" s="408">
        <v>3</v>
      </c>
      <c r="D22" s="408">
        <v>2</v>
      </c>
      <c r="E22" s="408">
        <v>0</v>
      </c>
      <c r="F22" s="408">
        <v>8</v>
      </c>
      <c r="G22" s="408">
        <v>5</v>
      </c>
      <c r="H22" s="408">
        <v>8</v>
      </c>
      <c r="I22" s="408">
        <v>3</v>
      </c>
      <c r="J22" s="408">
        <v>2</v>
      </c>
      <c r="K22" s="408">
        <v>2</v>
      </c>
      <c r="L22" s="408">
        <v>0</v>
      </c>
      <c r="M22" s="408">
        <v>2</v>
      </c>
      <c r="N22" s="408">
        <v>0</v>
      </c>
      <c r="O22" s="408">
        <v>2</v>
      </c>
      <c r="P22" s="469">
        <v>0</v>
      </c>
    </row>
    <row r="23" spans="1:16" s="406" customFormat="1">
      <c r="A23" s="419" t="s">
        <v>23</v>
      </c>
      <c r="B23" s="408">
        <v>0</v>
      </c>
      <c r="C23" s="408">
        <v>0</v>
      </c>
      <c r="D23" s="408">
        <v>0</v>
      </c>
      <c r="E23" s="408">
        <v>0</v>
      </c>
      <c r="F23" s="408">
        <v>1</v>
      </c>
      <c r="G23" s="408">
        <v>0</v>
      </c>
      <c r="H23" s="408">
        <v>1</v>
      </c>
      <c r="I23" s="408">
        <v>1</v>
      </c>
      <c r="J23" s="408">
        <v>0</v>
      </c>
      <c r="K23" s="408">
        <v>1</v>
      </c>
      <c r="L23" s="408">
        <v>0</v>
      </c>
      <c r="M23" s="408">
        <v>0</v>
      </c>
      <c r="N23" s="408">
        <v>0</v>
      </c>
      <c r="O23" s="408">
        <v>0</v>
      </c>
      <c r="P23" s="469">
        <v>0</v>
      </c>
    </row>
    <row r="24" spans="1:16" s="406" customFormat="1">
      <c r="A24" s="419" t="s">
        <v>114</v>
      </c>
      <c r="B24" s="408">
        <v>0</v>
      </c>
      <c r="C24" s="408">
        <v>0</v>
      </c>
      <c r="D24" s="408">
        <v>0</v>
      </c>
      <c r="E24" s="408">
        <v>0</v>
      </c>
      <c r="F24" s="408">
        <v>0</v>
      </c>
      <c r="G24" s="408">
        <v>0</v>
      </c>
      <c r="H24" s="408">
        <v>0</v>
      </c>
      <c r="I24" s="408">
        <v>0</v>
      </c>
      <c r="J24" s="408">
        <v>2</v>
      </c>
      <c r="K24" s="408">
        <v>0</v>
      </c>
      <c r="L24" s="408">
        <v>0</v>
      </c>
      <c r="M24" s="408">
        <v>0</v>
      </c>
      <c r="N24" s="408">
        <v>0</v>
      </c>
      <c r="O24" s="408">
        <v>1</v>
      </c>
      <c r="P24" s="469">
        <v>0</v>
      </c>
    </row>
    <row r="25" spans="1:16" s="406" customFormat="1">
      <c r="A25" s="419" t="s">
        <v>24</v>
      </c>
      <c r="B25" s="408">
        <v>0</v>
      </c>
      <c r="C25" s="408">
        <v>0</v>
      </c>
      <c r="D25" s="408">
        <v>0</v>
      </c>
      <c r="E25" s="408">
        <v>0</v>
      </c>
      <c r="F25" s="408">
        <v>0</v>
      </c>
      <c r="G25" s="408">
        <v>0</v>
      </c>
      <c r="H25" s="408">
        <v>0</v>
      </c>
      <c r="I25" s="408">
        <v>0</v>
      </c>
      <c r="J25" s="408">
        <v>0</v>
      </c>
      <c r="K25" s="408">
        <v>0</v>
      </c>
      <c r="L25" s="408">
        <v>0</v>
      </c>
      <c r="M25" s="408">
        <v>0</v>
      </c>
      <c r="N25" s="408">
        <v>1</v>
      </c>
      <c r="O25" s="408">
        <v>0</v>
      </c>
      <c r="P25" s="469">
        <v>1</v>
      </c>
    </row>
    <row r="26" spans="1:16" s="406" customFormat="1">
      <c r="A26" s="419" t="s">
        <v>115</v>
      </c>
      <c r="B26" s="408">
        <v>0</v>
      </c>
      <c r="C26" s="408">
        <v>0</v>
      </c>
      <c r="D26" s="408">
        <v>0</v>
      </c>
      <c r="E26" s="408">
        <v>0</v>
      </c>
      <c r="F26" s="408">
        <v>0</v>
      </c>
      <c r="G26" s="408">
        <v>0</v>
      </c>
      <c r="H26" s="408">
        <v>0</v>
      </c>
      <c r="I26" s="408">
        <v>0</v>
      </c>
      <c r="J26" s="408">
        <v>0</v>
      </c>
      <c r="K26" s="408">
        <v>0</v>
      </c>
      <c r="L26" s="408">
        <v>0</v>
      </c>
      <c r="M26" s="408">
        <v>0</v>
      </c>
      <c r="N26" s="408">
        <v>0</v>
      </c>
      <c r="O26" s="408">
        <v>0</v>
      </c>
      <c r="P26" s="469">
        <v>1</v>
      </c>
    </row>
    <row r="27" spans="1:16" s="406" customFormat="1">
      <c r="A27" s="644" t="s">
        <v>751</v>
      </c>
      <c r="B27" s="408">
        <v>1</v>
      </c>
      <c r="C27" s="408">
        <v>0</v>
      </c>
      <c r="D27" s="408">
        <v>0</v>
      </c>
      <c r="E27" s="408">
        <v>0</v>
      </c>
      <c r="F27" s="408">
        <v>0</v>
      </c>
      <c r="G27" s="408">
        <v>0</v>
      </c>
      <c r="H27" s="408">
        <v>0</v>
      </c>
      <c r="I27" s="408">
        <v>0</v>
      </c>
      <c r="J27" s="408">
        <v>0</v>
      </c>
      <c r="K27" s="408">
        <v>0</v>
      </c>
      <c r="L27" s="408">
        <v>0</v>
      </c>
      <c r="M27" s="408">
        <v>0</v>
      </c>
      <c r="N27" s="408">
        <v>0</v>
      </c>
      <c r="O27" s="408">
        <v>0</v>
      </c>
      <c r="P27" s="469">
        <v>0</v>
      </c>
    </row>
    <row r="28" spans="1:16" s="406" customFormat="1">
      <c r="A28" s="590" t="s">
        <v>618</v>
      </c>
      <c r="B28" s="408">
        <v>0</v>
      </c>
      <c r="C28" s="408">
        <v>0</v>
      </c>
      <c r="D28" s="408">
        <v>0</v>
      </c>
      <c r="E28" s="408">
        <v>2</v>
      </c>
      <c r="F28" s="408">
        <v>1</v>
      </c>
      <c r="G28" s="408">
        <v>0</v>
      </c>
      <c r="H28" s="408">
        <v>0</v>
      </c>
      <c r="I28" s="408">
        <v>0</v>
      </c>
      <c r="J28" s="408">
        <v>0</v>
      </c>
      <c r="K28" s="408">
        <v>0</v>
      </c>
      <c r="L28" s="408">
        <v>0</v>
      </c>
      <c r="M28" s="408">
        <v>0</v>
      </c>
      <c r="N28" s="408">
        <v>0</v>
      </c>
      <c r="O28" s="408">
        <v>0</v>
      </c>
      <c r="P28" s="469">
        <v>0</v>
      </c>
    </row>
    <row r="29" spans="1:16" s="406" customFormat="1">
      <c r="A29" s="419" t="s">
        <v>25</v>
      </c>
      <c r="B29" s="408">
        <v>0</v>
      </c>
      <c r="C29" s="408">
        <v>2</v>
      </c>
      <c r="D29" s="408">
        <v>0</v>
      </c>
      <c r="E29" s="408">
        <v>1</v>
      </c>
      <c r="F29" s="408">
        <v>3</v>
      </c>
      <c r="G29" s="408">
        <v>1</v>
      </c>
      <c r="H29" s="408">
        <v>0</v>
      </c>
      <c r="I29" s="408">
        <v>0</v>
      </c>
      <c r="J29" s="408">
        <v>0</v>
      </c>
      <c r="K29" s="408">
        <v>0</v>
      </c>
      <c r="L29" s="408">
        <v>2</v>
      </c>
      <c r="M29" s="408">
        <v>0</v>
      </c>
      <c r="N29" s="408">
        <v>1</v>
      </c>
      <c r="O29" s="408">
        <v>0</v>
      </c>
      <c r="P29" s="469">
        <v>0</v>
      </c>
    </row>
    <row r="30" spans="1:16" s="406" customFormat="1">
      <c r="A30" s="419" t="s">
        <v>580</v>
      </c>
      <c r="B30" s="408">
        <v>0</v>
      </c>
      <c r="C30" s="408">
        <v>0</v>
      </c>
      <c r="D30" s="408">
        <v>0</v>
      </c>
      <c r="E30" s="408">
        <v>0</v>
      </c>
      <c r="F30" s="408">
        <v>0</v>
      </c>
      <c r="G30" s="408">
        <v>1</v>
      </c>
      <c r="H30" s="408">
        <v>0</v>
      </c>
      <c r="I30" s="408">
        <v>0</v>
      </c>
      <c r="J30" s="408">
        <v>0</v>
      </c>
      <c r="K30" s="408">
        <v>0</v>
      </c>
      <c r="L30" s="408">
        <v>0</v>
      </c>
      <c r="M30" s="408">
        <v>0</v>
      </c>
      <c r="N30" s="408">
        <v>0</v>
      </c>
      <c r="O30" s="408">
        <v>0</v>
      </c>
      <c r="P30" s="469">
        <v>0</v>
      </c>
    </row>
    <row r="31" spans="1:16" s="406" customFormat="1">
      <c r="A31" s="419" t="s">
        <v>527</v>
      </c>
      <c r="B31" s="408">
        <v>0</v>
      </c>
      <c r="C31" s="408">
        <v>0</v>
      </c>
      <c r="D31" s="408">
        <v>0</v>
      </c>
      <c r="E31" s="408">
        <v>0</v>
      </c>
      <c r="F31" s="408">
        <v>0</v>
      </c>
      <c r="G31" s="408">
        <v>0</v>
      </c>
      <c r="H31" s="408">
        <v>0</v>
      </c>
      <c r="I31" s="408">
        <v>1</v>
      </c>
      <c r="J31" s="408">
        <v>0</v>
      </c>
      <c r="K31" s="408">
        <v>0</v>
      </c>
      <c r="L31" s="408">
        <v>0</v>
      </c>
      <c r="M31" s="408">
        <v>0</v>
      </c>
      <c r="N31" s="408">
        <v>0</v>
      </c>
      <c r="O31" s="408">
        <v>0</v>
      </c>
      <c r="P31" s="469">
        <v>0</v>
      </c>
    </row>
    <row r="32" spans="1:16" s="406" customFormat="1">
      <c r="A32" s="419" t="s">
        <v>384</v>
      </c>
      <c r="B32" s="408">
        <v>1</v>
      </c>
      <c r="C32" s="408">
        <v>4</v>
      </c>
      <c r="D32" s="408">
        <v>1</v>
      </c>
      <c r="E32" s="408">
        <v>0</v>
      </c>
      <c r="F32" s="408">
        <v>0</v>
      </c>
      <c r="G32" s="408">
        <v>0</v>
      </c>
      <c r="H32" s="408">
        <v>1</v>
      </c>
      <c r="I32" s="408">
        <v>0</v>
      </c>
      <c r="J32" s="408">
        <v>1</v>
      </c>
      <c r="K32" s="408">
        <v>0</v>
      </c>
      <c r="L32" s="408">
        <v>1</v>
      </c>
      <c r="M32" s="408">
        <v>1</v>
      </c>
      <c r="N32" s="408">
        <v>0</v>
      </c>
      <c r="O32" s="408">
        <v>0</v>
      </c>
      <c r="P32" s="469">
        <v>0</v>
      </c>
    </row>
    <row r="33" spans="1:16" s="406" customFormat="1">
      <c r="A33" s="419" t="s">
        <v>486</v>
      </c>
      <c r="B33" s="408">
        <v>0</v>
      </c>
      <c r="C33" s="408">
        <v>0</v>
      </c>
      <c r="D33" s="408">
        <v>0</v>
      </c>
      <c r="E33" s="408">
        <v>2</v>
      </c>
      <c r="F33" s="408">
        <v>1</v>
      </c>
      <c r="G33" s="408">
        <v>0</v>
      </c>
      <c r="H33" s="408">
        <v>0</v>
      </c>
      <c r="I33" s="408">
        <v>1</v>
      </c>
      <c r="J33" s="408">
        <v>2</v>
      </c>
      <c r="K33" s="408">
        <v>0</v>
      </c>
      <c r="L33" s="408">
        <v>0</v>
      </c>
      <c r="M33" s="408">
        <v>0</v>
      </c>
      <c r="N33" s="408">
        <v>0</v>
      </c>
      <c r="O33" s="408">
        <v>0</v>
      </c>
      <c r="P33" s="469">
        <v>0</v>
      </c>
    </row>
    <row r="34" spans="1:16" s="406" customFormat="1">
      <c r="A34" s="590" t="s">
        <v>619</v>
      </c>
      <c r="B34" s="408">
        <v>0</v>
      </c>
      <c r="C34" s="408">
        <v>0</v>
      </c>
      <c r="D34" s="408">
        <v>1</v>
      </c>
      <c r="E34" s="408">
        <v>0</v>
      </c>
      <c r="F34" s="408">
        <v>1</v>
      </c>
      <c r="G34" s="408">
        <v>0</v>
      </c>
      <c r="H34" s="408">
        <v>0</v>
      </c>
      <c r="I34" s="408">
        <v>0</v>
      </c>
      <c r="J34" s="408">
        <v>0</v>
      </c>
      <c r="K34" s="408">
        <v>0</v>
      </c>
      <c r="L34" s="408">
        <v>0</v>
      </c>
      <c r="M34" s="408">
        <v>0</v>
      </c>
      <c r="N34" s="408">
        <v>0</v>
      </c>
      <c r="O34" s="408">
        <v>0</v>
      </c>
      <c r="P34" s="469">
        <v>0</v>
      </c>
    </row>
    <row r="35" spans="1:16" s="406" customFormat="1">
      <c r="A35" s="419" t="s">
        <v>65</v>
      </c>
      <c r="B35" s="408">
        <v>0</v>
      </c>
      <c r="C35" s="408">
        <v>0</v>
      </c>
      <c r="D35" s="408">
        <v>0</v>
      </c>
      <c r="E35" s="408">
        <v>1</v>
      </c>
      <c r="F35" s="408">
        <v>0</v>
      </c>
      <c r="G35" s="408">
        <v>0</v>
      </c>
      <c r="H35" s="408">
        <v>1</v>
      </c>
      <c r="I35" s="408">
        <v>0</v>
      </c>
      <c r="J35" s="408">
        <v>0</v>
      </c>
      <c r="K35" s="408">
        <v>0</v>
      </c>
      <c r="L35" s="408">
        <v>0</v>
      </c>
      <c r="M35" s="408">
        <v>0</v>
      </c>
      <c r="N35" s="408">
        <v>0</v>
      </c>
      <c r="O35" s="408">
        <v>0</v>
      </c>
      <c r="P35" s="469">
        <v>1</v>
      </c>
    </row>
    <row r="36" spans="1:16" s="406" customFormat="1">
      <c r="A36" s="419" t="s">
        <v>26</v>
      </c>
      <c r="B36" s="408">
        <v>1</v>
      </c>
      <c r="C36" s="408">
        <v>1</v>
      </c>
      <c r="D36" s="408">
        <v>0</v>
      </c>
      <c r="E36" s="408">
        <v>2</v>
      </c>
      <c r="F36" s="408">
        <v>0</v>
      </c>
      <c r="G36" s="408">
        <v>0</v>
      </c>
      <c r="H36" s="408">
        <v>0</v>
      </c>
      <c r="I36" s="408">
        <v>0</v>
      </c>
      <c r="J36" s="408">
        <v>1</v>
      </c>
      <c r="K36" s="408">
        <v>1</v>
      </c>
      <c r="L36" s="408">
        <v>0</v>
      </c>
      <c r="M36" s="408">
        <v>0</v>
      </c>
      <c r="N36" s="408">
        <v>1</v>
      </c>
      <c r="O36" s="408">
        <v>1</v>
      </c>
      <c r="P36" s="469">
        <v>0</v>
      </c>
    </row>
    <row r="37" spans="1:16" s="406" customFormat="1">
      <c r="A37" s="419" t="s">
        <v>27</v>
      </c>
      <c r="B37" s="408">
        <v>0</v>
      </c>
      <c r="C37" s="408">
        <v>0</v>
      </c>
      <c r="D37" s="408">
        <v>0</v>
      </c>
      <c r="E37" s="408">
        <v>0</v>
      </c>
      <c r="F37" s="408">
        <v>2</v>
      </c>
      <c r="G37" s="408">
        <v>2</v>
      </c>
      <c r="H37" s="408">
        <v>3</v>
      </c>
      <c r="I37" s="408">
        <v>0</v>
      </c>
      <c r="J37" s="408">
        <v>0</v>
      </c>
      <c r="K37" s="408">
        <v>0</v>
      </c>
      <c r="L37" s="408">
        <v>1</v>
      </c>
      <c r="M37" s="408">
        <v>0</v>
      </c>
      <c r="N37" s="408">
        <v>0</v>
      </c>
      <c r="O37" s="408">
        <v>1</v>
      </c>
      <c r="P37" s="469">
        <v>0</v>
      </c>
    </row>
    <row r="38" spans="1:16" s="406" customFormat="1">
      <c r="A38" s="590" t="s">
        <v>620</v>
      </c>
      <c r="B38" s="408">
        <v>0</v>
      </c>
      <c r="C38" s="408">
        <v>0</v>
      </c>
      <c r="D38" s="408">
        <v>1</v>
      </c>
      <c r="E38" s="408">
        <v>0</v>
      </c>
      <c r="F38" s="408">
        <v>1</v>
      </c>
      <c r="G38" s="408">
        <v>0</v>
      </c>
      <c r="H38" s="408">
        <v>0</v>
      </c>
      <c r="I38" s="408">
        <v>0</v>
      </c>
      <c r="J38" s="408">
        <v>0</v>
      </c>
      <c r="K38" s="408">
        <v>0</v>
      </c>
      <c r="L38" s="408">
        <v>0</v>
      </c>
      <c r="M38" s="408">
        <v>0</v>
      </c>
      <c r="N38" s="408">
        <v>0</v>
      </c>
      <c r="O38" s="408">
        <v>0</v>
      </c>
      <c r="P38" s="469">
        <v>0</v>
      </c>
    </row>
    <row r="39" spans="1:16" s="406" customFormat="1">
      <c r="A39" s="636" t="s">
        <v>735</v>
      </c>
      <c r="B39" s="408">
        <v>0</v>
      </c>
      <c r="C39" s="408">
        <v>1</v>
      </c>
      <c r="D39" s="408">
        <v>0</v>
      </c>
      <c r="E39" s="408">
        <v>0</v>
      </c>
      <c r="F39" s="408">
        <v>0</v>
      </c>
      <c r="G39" s="408">
        <v>0</v>
      </c>
      <c r="H39" s="408">
        <v>0</v>
      </c>
      <c r="I39" s="408">
        <v>0</v>
      </c>
      <c r="J39" s="408">
        <v>0</v>
      </c>
      <c r="K39" s="408">
        <v>0</v>
      </c>
      <c r="L39" s="408">
        <v>0</v>
      </c>
      <c r="M39" s="408">
        <v>0</v>
      </c>
      <c r="N39" s="408">
        <v>0</v>
      </c>
      <c r="O39" s="408">
        <v>0</v>
      </c>
      <c r="P39" s="469">
        <v>0</v>
      </c>
    </row>
    <row r="40" spans="1:16" s="406" customFormat="1">
      <c r="A40" s="419" t="s">
        <v>28</v>
      </c>
      <c r="B40" s="408">
        <v>1</v>
      </c>
      <c r="C40" s="408">
        <v>0</v>
      </c>
      <c r="D40" s="408">
        <v>0</v>
      </c>
      <c r="E40" s="408">
        <v>0</v>
      </c>
      <c r="F40" s="408">
        <v>0</v>
      </c>
      <c r="G40" s="408">
        <v>0</v>
      </c>
      <c r="H40" s="408">
        <v>0</v>
      </c>
      <c r="I40" s="408">
        <v>0</v>
      </c>
      <c r="J40" s="408">
        <v>0</v>
      </c>
      <c r="K40" s="408">
        <v>0</v>
      </c>
      <c r="L40" s="408">
        <v>1</v>
      </c>
      <c r="M40" s="408">
        <v>0</v>
      </c>
      <c r="N40" s="408">
        <v>0</v>
      </c>
      <c r="O40" s="408">
        <v>1</v>
      </c>
      <c r="P40" s="469">
        <v>0</v>
      </c>
    </row>
    <row r="41" spans="1:16" s="406" customFormat="1">
      <c r="A41" s="419" t="s">
        <v>29</v>
      </c>
      <c r="B41" s="408">
        <v>0</v>
      </c>
      <c r="C41" s="408">
        <v>0</v>
      </c>
      <c r="D41" s="408">
        <v>0</v>
      </c>
      <c r="E41" s="408">
        <v>0</v>
      </c>
      <c r="F41" s="408">
        <v>0</v>
      </c>
      <c r="G41" s="408">
        <v>0</v>
      </c>
      <c r="H41" s="408">
        <v>0</v>
      </c>
      <c r="I41" s="408">
        <v>0</v>
      </c>
      <c r="J41" s="408">
        <v>0</v>
      </c>
      <c r="K41" s="408">
        <v>0</v>
      </c>
      <c r="L41" s="408">
        <v>0</v>
      </c>
      <c r="M41" s="408">
        <v>0</v>
      </c>
      <c r="N41" s="408">
        <v>3</v>
      </c>
      <c r="O41" s="408">
        <v>0</v>
      </c>
      <c r="P41" s="469">
        <v>0</v>
      </c>
    </row>
    <row r="42" spans="1:16" s="406" customFormat="1">
      <c r="A42" s="419" t="s">
        <v>116</v>
      </c>
      <c r="B42" s="408">
        <v>0</v>
      </c>
      <c r="C42" s="408">
        <v>0</v>
      </c>
      <c r="D42" s="408">
        <v>0</v>
      </c>
      <c r="E42" s="408">
        <v>0</v>
      </c>
      <c r="F42" s="408">
        <v>0</v>
      </c>
      <c r="G42" s="408">
        <v>0</v>
      </c>
      <c r="H42" s="408">
        <v>0</v>
      </c>
      <c r="I42" s="408">
        <v>0</v>
      </c>
      <c r="J42" s="408">
        <v>0</v>
      </c>
      <c r="K42" s="408">
        <v>0</v>
      </c>
      <c r="L42" s="408">
        <v>0</v>
      </c>
      <c r="M42" s="408">
        <v>0</v>
      </c>
      <c r="N42" s="408">
        <v>0</v>
      </c>
      <c r="O42" s="408">
        <v>1</v>
      </c>
      <c r="P42" s="469">
        <v>0</v>
      </c>
    </row>
    <row r="43" spans="1:16" s="406" customFormat="1">
      <c r="A43" s="419" t="s">
        <v>30</v>
      </c>
      <c r="B43" s="408">
        <v>8</v>
      </c>
      <c r="C43" s="408">
        <v>1</v>
      </c>
      <c r="D43" s="408">
        <v>3</v>
      </c>
      <c r="E43" s="408">
        <v>5</v>
      </c>
      <c r="F43" s="408">
        <v>6</v>
      </c>
      <c r="G43" s="408">
        <v>6</v>
      </c>
      <c r="H43" s="408">
        <v>1</v>
      </c>
      <c r="I43" s="408">
        <v>1</v>
      </c>
      <c r="J43" s="408">
        <v>5</v>
      </c>
      <c r="K43" s="408">
        <v>0</v>
      </c>
      <c r="L43" s="408">
        <v>4</v>
      </c>
      <c r="M43" s="408">
        <v>0</v>
      </c>
      <c r="N43" s="408">
        <v>3</v>
      </c>
      <c r="O43" s="408">
        <v>0</v>
      </c>
      <c r="P43" s="469">
        <v>2</v>
      </c>
    </row>
    <row r="44" spans="1:16" s="406" customFormat="1">
      <c r="A44" s="419" t="s">
        <v>31</v>
      </c>
      <c r="B44" s="408">
        <v>0</v>
      </c>
      <c r="C44" s="408">
        <v>0</v>
      </c>
      <c r="D44" s="408">
        <v>0</v>
      </c>
      <c r="E44" s="408">
        <v>0</v>
      </c>
      <c r="F44" s="408">
        <v>1</v>
      </c>
      <c r="G44" s="408">
        <v>0</v>
      </c>
      <c r="H44" s="408">
        <v>5</v>
      </c>
      <c r="I44" s="408">
        <v>1</v>
      </c>
      <c r="J44" s="408">
        <v>0</v>
      </c>
      <c r="K44" s="408">
        <v>0</v>
      </c>
      <c r="L44" s="408">
        <v>0</v>
      </c>
      <c r="M44" s="408">
        <v>0</v>
      </c>
      <c r="N44" s="408">
        <v>0</v>
      </c>
      <c r="O44" s="408">
        <v>0</v>
      </c>
      <c r="P44" s="469">
        <v>1</v>
      </c>
    </row>
    <row r="45" spans="1:16" s="406" customFormat="1">
      <c r="A45" s="419" t="s">
        <v>32</v>
      </c>
      <c r="B45" s="408">
        <v>0</v>
      </c>
      <c r="C45" s="408">
        <v>0</v>
      </c>
      <c r="D45" s="408">
        <v>1</v>
      </c>
      <c r="E45" s="408">
        <v>0</v>
      </c>
      <c r="F45" s="408">
        <v>0</v>
      </c>
      <c r="G45" s="408">
        <v>0</v>
      </c>
      <c r="H45" s="408">
        <v>0</v>
      </c>
      <c r="I45" s="408">
        <v>1</v>
      </c>
      <c r="J45" s="408">
        <v>0</v>
      </c>
      <c r="K45" s="408">
        <v>0</v>
      </c>
      <c r="L45" s="408">
        <v>0</v>
      </c>
      <c r="M45" s="408">
        <v>0</v>
      </c>
      <c r="N45" s="408">
        <v>1</v>
      </c>
      <c r="O45" s="408">
        <v>0</v>
      </c>
      <c r="P45" s="469">
        <v>1</v>
      </c>
    </row>
    <row r="46" spans="1:16" s="406" customFormat="1">
      <c r="A46" s="419" t="s">
        <v>117</v>
      </c>
      <c r="B46" s="408">
        <v>0</v>
      </c>
      <c r="C46" s="408">
        <v>0</v>
      </c>
      <c r="D46" s="408">
        <v>0</v>
      </c>
      <c r="E46" s="408">
        <v>0</v>
      </c>
      <c r="F46" s="408">
        <v>0</v>
      </c>
      <c r="G46" s="408">
        <v>0</v>
      </c>
      <c r="H46" s="408">
        <v>0</v>
      </c>
      <c r="I46" s="408">
        <v>0</v>
      </c>
      <c r="J46" s="408">
        <v>0</v>
      </c>
      <c r="K46" s="408">
        <v>0</v>
      </c>
      <c r="L46" s="408">
        <v>0</v>
      </c>
      <c r="M46" s="408">
        <v>0</v>
      </c>
      <c r="N46" s="408">
        <v>0</v>
      </c>
      <c r="O46" s="408">
        <v>1</v>
      </c>
      <c r="P46" s="469">
        <v>0</v>
      </c>
    </row>
    <row r="47" spans="1:16" s="406" customFormat="1">
      <c r="A47" s="419" t="s">
        <v>118</v>
      </c>
      <c r="B47" s="408">
        <v>0</v>
      </c>
      <c r="C47" s="408">
        <v>0</v>
      </c>
      <c r="D47" s="408">
        <v>0</v>
      </c>
      <c r="E47" s="408">
        <v>0</v>
      </c>
      <c r="F47" s="408">
        <v>0</v>
      </c>
      <c r="G47" s="408">
        <v>0</v>
      </c>
      <c r="H47" s="408">
        <v>0</v>
      </c>
      <c r="I47" s="408">
        <v>1</v>
      </c>
      <c r="J47" s="408">
        <v>0</v>
      </c>
      <c r="K47" s="408">
        <v>0</v>
      </c>
      <c r="L47" s="408">
        <v>1</v>
      </c>
      <c r="M47" s="408">
        <v>0</v>
      </c>
      <c r="N47" s="408">
        <v>0</v>
      </c>
      <c r="O47" s="408">
        <v>0</v>
      </c>
      <c r="P47" s="469">
        <v>0</v>
      </c>
    </row>
    <row r="48" spans="1:16" s="406" customFormat="1">
      <c r="A48" s="419" t="s">
        <v>33</v>
      </c>
      <c r="B48" s="408">
        <v>0</v>
      </c>
      <c r="C48" s="408">
        <v>0</v>
      </c>
      <c r="D48" s="408">
        <v>0</v>
      </c>
      <c r="E48" s="408">
        <v>0</v>
      </c>
      <c r="F48" s="408">
        <v>0</v>
      </c>
      <c r="G48" s="408">
        <v>0</v>
      </c>
      <c r="H48" s="408">
        <v>0</v>
      </c>
      <c r="I48" s="408">
        <v>0</v>
      </c>
      <c r="J48" s="408">
        <v>0</v>
      </c>
      <c r="K48" s="408">
        <v>0</v>
      </c>
      <c r="L48" s="408">
        <v>0</v>
      </c>
      <c r="M48" s="408">
        <v>0</v>
      </c>
      <c r="N48" s="408">
        <v>1</v>
      </c>
      <c r="O48" s="408">
        <v>0</v>
      </c>
      <c r="P48" s="469">
        <v>0</v>
      </c>
    </row>
    <row r="49" spans="1:16" s="406" customFormat="1">
      <c r="A49" s="419" t="s">
        <v>533</v>
      </c>
      <c r="B49" s="408">
        <v>1</v>
      </c>
      <c r="C49" s="408">
        <v>0</v>
      </c>
      <c r="D49" s="408">
        <v>0</v>
      </c>
      <c r="E49" s="408">
        <v>1</v>
      </c>
      <c r="F49" s="408">
        <v>2</v>
      </c>
      <c r="G49" s="408">
        <v>0</v>
      </c>
      <c r="H49" s="408">
        <v>1</v>
      </c>
      <c r="I49" s="408">
        <v>0</v>
      </c>
      <c r="J49" s="408">
        <v>0</v>
      </c>
      <c r="K49" s="408">
        <v>0</v>
      </c>
      <c r="L49" s="408">
        <v>0</v>
      </c>
      <c r="M49" s="408">
        <v>0</v>
      </c>
      <c r="N49" s="408">
        <v>0</v>
      </c>
      <c r="O49" s="408">
        <v>0</v>
      </c>
      <c r="P49" s="469">
        <v>0</v>
      </c>
    </row>
    <row r="50" spans="1:16" s="406" customFormat="1">
      <c r="A50" s="419" t="s">
        <v>34</v>
      </c>
      <c r="B50" s="408">
        <v>0</v>
      </c>
      <c r="C50" s="408">
        <v>1</v>
      </c>
      <c r="D50" s="408">
        <v>0</v>
      </c>
      <c r="E50" s="408">
        <v>1</v>
      </c>
      <c r="F50" s="408">
        <v>2</v>
      </c>
      <c r="G50" s="408">
        <v>2</v>
      </c>
      <c r="H50" s="408">
        <v>0</v>
      </c>
      <c r="I50" s="408">
        <v>1</v>
      </c>
      <c r="J50" s="408">
        <v>0</v>
      </c>
      <c r="K50" s="408">
        <v>0</v>
      </c>
      <c r="L50" s="408">
        <v>0</v>
      </c>
      <c r="M50" s="408">
        <v>1</v>
      </c>
      <c r="N50" s="408">
        <v>0</v>
      </c>
      <c r="O50" s="408">
        <v>1</v>
      </c>
      <c r="P50" s="469">
        <v>1</v>
      </c>
    </row>
    <row r="51" spans="1:16" s="406" customFormat="1">
      <c r="A51" s="419" t="s">
        <v>35</v>
      </c>
      <c r="B51" s="408">
        <v>1</v>
      </c>
      <c r="C51" s="408">
        <v>0</v>
      </c>
      <c r="D51" s="408">
        <v>0</v>
      </c>
      <c r="E51" s="408">
        <v>1</v>
      </c>
      <c r="F51" s="408">
        <v>0</v>
      </c>
      <c r="G51" s="408">
        <v>0</v>
      </c>
      <c r="H51" s="408">
        <v>0</v>
      </c>
      <c r="I51" s="408">
        <v>1</v>
      </c>
      <c r="J51" s="408">
        <v>0</v>
      </c>
      <c r="K51" s="408">
        <v>0</v>
      </c>
      <c r="L51" s="408">
        <v>1</v>
      </c>
      <c r="M51" s="408">
        <v>0</v>
      </c>
      <c r="N51" s="408">
        <v>0</v>
      </c>
      <c r="O51" s="408">
        <v>0</v>
      </c>
      <c r="P51" s="469">
        <v>1</v>
      </c>
    </row>
    <row r="52" spans="1:16" s="406" customFormat="1">
      <c r="A52" s="419" t="s">
        <v>81</v>
      </c>
      <c r="B52" s="408">
        <v>0</v>
      </c>
      <c r="C52" s="408">
        <v>0</v>
      </c>
      <c r="D52" s="408">
        <v>0</v>
      </c>
      <c r="E52" s="408">
        <v>0</v>
      </c>
      <c r="F52" s="408">
        <v>0</v>
      </c>
      <c r="G52" s="408">
        <v>0</v>
      </c>
      <c r="H52" s="408">
        <v>0</v>
      </c>
      <c r="I52" s="408">
        <v>0</v>
      </c>
      <c r="J52" s="408">
        <v>0</v>
      </c>
      <c r="K52" s="408">
        <v>1</v>
      </c>
      <c r="L52" s="408">
        <v>2</v>
      </c>
      <c r="M52" s="408">
        <v>0</v>
      </c>
      <c r="N52" s="408">
        <v>0</v>
      </c>
      <c r="O52" s="408">
        <v>1</v>
      </c>
      <c r="P52" s="469">
        <v>0</v>
      </c>
    </row>
    <row r="53" spans="1:16" s="406" customFormat="1">
      <c r="A53" s="419" t="s">
        <v>36</v>
      </c>
      <c r="B53" s="408">
        <v>2</v>
      </c>
      <c r="C53" s="408">
        <v>0</v>
      </c>
      <c r="D53" s="408">
        <v>0</v>
      </c>
      <c r="E53" s="408">
        <v>0</v>
      </c>
      <c r="F53" s="408">
        <v>0</v>
      </c>
      <c r="G53" s="408">
        <v>0</v>
      </c>
      <c r="H53" s="408">
        <v>1</v>
      </c>
      <c r="I53" s="408">
        <v>0</v>
      </c>
      <c r="J53" s="408">
        <v>0</v>
      </c>
      <c r="K53" s="408">
        <v>0</v>
      </c>
      <c r="L53" s="408">
        <v>2</v>
      </c>
      <c r="M53" s="408">
        <v>2</v>
      </c>
      <c r="N53" s="408">
        <v>2</v>
      </c>
      <c r="O53" s="408">
        <v>0</v>
      </c>
      <c r="P53" s="469">
        <v>0</v>
      </c>
    </row>
    <row r="54" spans="1:16" s="406" customFormat="1">
      <c r="A54" s="419" t="s">
        <v>37</v>
      </c>
      <c r="B54" s="408">
        <v>0</v>
      </c>
      <c r="C54" s="408">
        <v>2</v>
      </c>
      <c r="D54" s="408">
        <v>0</v>
      </c>
      <c r="E54" s="408">
        <v>1</v>
      </c>
      <c r="F54" s="408">
        <v>2</v>
      </c>
      <c r="G54" s="408">
        <v>2</v>
      </c>
      <c r="H54" s="408">
        <v>0</v>
      </c>
      <c r="I54" s="408">
        <v>0</v>
      </c>
      <c r="J54" s="408">
        <v>2</v>
      </c>
      <c r="K54" s="408">
        <v>0</v>
      </c>
      <c r="L54" s="408">
        <v>2</v>
      </c>
      <c r="M54" s="408">
        <v>3</v>
      </c>
      <c r="N54" s="408">
        <v>2</v>
      </c>
      <c r="O54" s="408">
        <v>1</v>
      </c>
      <c r="P54" s="469">
        <v>1</v>
      </c>
    </row>
    <row r="55" spans="1:16" s="406" customFormat="1">
      <c r="A55" s="419" t="s">
        <v>38</v>
      </c>
      <c r="B55" s="408">
        <v>15</v>
      </c>
      <c r="C55" s="408">
        <v>171</v>
      </c>
      <c r="D55" s="408">
        <v>43</v>
      </c>
      <c r="E55" s="408">
        <v>19</v>
      </c>
      <c r="F55" s="408">
        <v>37</v>
      </c>
      <c r="G55" s="408">
        <v>17</v>
      </c>
      <c r="H55" s="408">
        <v>8</v>
      </c>
      <c r="I55" s="408">
        <v>0</v>
      </c>
      <c r="J55" s="408">
        <v>7</v>
      </c>
      <c r="K55" s="408">
        <v>7</v>
      </c>
      <c r="L55" s="408">
        <v>2</v>
      </c>
      <c r="M55" s="408">
        <v>1</v>
      </c>
      <c r="N55" s="408">
        <v>1</v>
      </c>
      <c r="O55" s="408">
        <v>1</v>
      </c>
      <c r="P55" s="469">
        <v>3</v>
      </c>
    </row>
    <row r="56" spans="1:16" s="406" customFormat="1">
      <c r="A56" s="419" t="s">
        <v>39</v>
      </c>
      <c r="B56" s="408">
        <v>0</v>
      </c>
      <c r="C56" s="408">
        <v>0</v>
      </c>
      <c r="D56" s="408">
        <v>0</v>
      </c>
      <c r="E56" s="408">
        <v>0</v>
      </c>
      <c r="F56" s="408">
        <v>1</v>
      </c>
      <c r="G56" s="408">
        <v>0</v>
      </c>
      <c r="H56" s="408">
        <v>0</v>
      </c>
      <c r="I56" s="408">
        <v>0</v>
      </c>
      <c r="J56" s="408">
        <v>0</v>
      </c>
      <c r="K56" s="408">
        <v>0</v>
      </c>
      <c r="L56" s="408">
        <v>0</v>
      </c>
      <c r="M56" s="408">
        <v>0</v>
      </c>
      <c r="N56" s="408">
        <v>0</v>
      </c>
      <c r="O56" s="408">
        <v>0</v>
      </c>
      <c r="P56" s="469">
        <v>1</v>
      </c>
    </row>
    <row r="57" spans="1:16" s="406" customFormat="1">
      <c r="A57" s="636" t="s">
        <v>734</v>
      </c>
      <c r="B57" s="408">
        <v>0</v>
      </c>
      <c r="C57" s="408">
        <v>1</v>
      </c>
      <c r="D57" s="408">
        <v>0</v>
      </c>
      <c r="E57" s="408">
        <v>0</v>
      </c>
      <c r="F57" s="408">
        <v>0</v>
      </c>
      <c r="G57" s="408">
        <v>0</v>
      </c>
      <c r="H57" s="408">
        <v>0</v>
      </c>
      <c r="I57" s="408">
        <v>0</v>
      </c>
      <c r="J57" s="408">
        <v>0</v>
      </c>
      <c r="K57" s="408">
        <v>0</v>
      </c>
      <c r="L57" s="408">
        <v>0</v>
      </c>
      <c r="M57" s="408">
        <v>0</v>
      </c>
      <c r="N57" s="408">
        <v>0</v>
      </c>
      <c r="O57" s="408">
        <v>0</v>
      </c>
      <c r="P57" s="469">
        <v>0</v>
      </c>
    </row>
    <row r="58" spans="1:16" s="406" customFormat="1">
      <c r="A58" s="590" t="s">
        <v>623</v>
      </c>
      <c r="B58" s="408">
        <v>0</v>
      </c>
      <c r="C58" s="408">
        <v>0</v>
      </c>
      <c r="D58" s="408">
        <v>0</v>
      </c>
      <c r="E58" s="408">
        <v>1</v>
      </c>
      <c r="F58" s="408">
        <v>1</v>
      </c>
      <c r="G58" s="408">
        <v>0</v>
      </c>
      <c r="H58" s="408">
        <v>0</v>
      </c>
      <c r="I58" s="408">
        <v>0</v>
      </c>
      <c r="J58" s="408">
        <v>0</v>
      </c>
      <c r="K58" s="408">
        <v>0</v>
      </c>
      <c r="L58" s="408">
        <v>0</v>
      </c>
      <c r="M58" s="408">
        <v>0</v>
      </c>
      <c r="N58" s="408">
        <v>0</v>
      </c>
      <c r="O58" s="408">
        <v>0</v>
      </c>
      <c r="P58" s="469">
        <v>0</v>
      </c>
    </row>
    <row r="59" spans="1:16" s="406" customFormat="1">
      <c r="A59" s="419" t="s">
        <v>534</v>
      </c>
      <c r="B59" s="408">
        <v>0</v>
      </c>
      <c r="C59" s="408">
        <v>0</v>
      </c>
      <c r="D59" s="408">
        <v>0</v>
      </c>
      <c r="E59" s="408">
        <v>0</v>
      </c>
      <c r="F59" s="408">
        <v>0</v>
      </c>
      <c r="G59" s="408">
        <v>0</v>
      </c>
      <c r="H59" s="408">
        <v>1</v>
      </c>
      <c r="I59" s="408">
        <v>0</v>
      </c>
      <c r="J59" s="408">
        <v>0</v>
      </c>
      <c r="K59" s="408">
        <v>0</v>
      </c>
      <c r="L59" s="408">
        <v>0</v>
      </c>
      <c r="M59" s="408">
        <v>0</v>
      </c>
      <c r="N59" s="408">
        <v>0</v>
      </c>
      <c r="O59" s="408">
        <v>0</v>
      </c>
      <c r="P59" s="469">
        <v>0</v>
      </c>
    </row>
    <row r="60" spans="1:16" s="406" customFormat="1">
      <c r="A60" s="419" t="s">
        <v>40</v>
      </c>
      <c r="B60" s="408">
        <v>1</v>
      </c>
      <c r="C60" s="408">
        <v>0</v>
      </c>
      <c r="D60" s="408">
        <v>0</v>
      </c>
      <c r="E60" s="408">
        <v>2</v>
      </c>
      <c r="F60" s="408">
        <v>4</v>
      </c>
      <c r="G60" s="408">
        <v>2</v>
      </c>
      <c r="H60" s="408">
        <v>1</v>
      </c>
      <c r="I60" s="408">
        <v>0</v>
      </c>
      <c r="J60" s="408">
        <v>1</v>
      </c>
      <c r="K60" s="408">
        <v>0</v>
      </c>
      <c r="L60" s="408">
        <v>0</v>
      </c>
      <c r="M60" s="408">
        <v>0</v>
      </c>
      <c r="N60" s="408">
        <v>0</v>
      </c>
      <c r="O60" s="408">
        <v>0</v>
      </c>
      <c r="P60" s="469">
        <v>0</v>
      </c>
    </row>
    <row r="61" spans="1:16" s="406" customFormat="1">
      <c r="A61" s="419" t="s">
        <v>458</v>
      </c>
      <c r="B61" s="408">
        <v>0</v>
      </c>
      <c r="C61" s="408">
        <v>0</v>
      </c>
      <c r="D61" s="408">
        <v>0</v>
      </c>
      <c r="E61" s="408">
        <v>0</v>
      </c>
      <c r="F61" s="408">
        <v>0</v>
      </c>
      <c r="G61" s="408">
        <v>0</v>
      </c>
      <c r="H61" s="408">
        <v>0</v>
      </c>
      <c r="I61" s="408">
        <v>0</v>
      </c>
      <c r="J61" s="408">
        <v>0</v>
      </c>
      <c r="K61" s="408">
        <v>1</v>
      </c>
      <c r="L61" s="408">
        <v>0</v>
      </c>
      <c r="M61" s="408">
        <v>0</v>
      </c>
      <c r="N61" s="408">
        <v>0</v>
      </c>
      <c r="O61" s="408">
        <v>0</v>
      </c>
      <c r="P61" s="469">
        <v>0</v>
      </c>
    </row>
    <row r="62" spans="1:16" s="406" customFormat="1">
      <c r="A62" s="419" t="s">
        <v>41</v>
      </c>
      <c r="B62" s="408">
        <v>0</v>
      </c>
      <c r="C62" s="408">
        <v>0</v>
      </c>
      <c r="D62" s="408">
        <v>0</v>
      </c>
      <c r="E62" s="408">
        <v>1</v>
      </c>
      <c r="F62" s="408">
        <v>0</v>
      </c>
      <c r="G62" s="408">
        <v>0</v>
      </c>
      <c r="H62" s="408">
        <v>0</v>
      </c>
      <c r="I62" s="408">
        <v>0</v>
      </c>
      <c r="J62" s="408">
        <v>0</v>
      </c>
      <c r="K62" s="408">
        <v>0</v>
      </c>
      <c r="L62" s="408">
        <v>0</v>
      </c>
      <c r="M62" s="408">
        <v>0</v>
      </c>
      <c r="N62" s="408">
        <v>0</v>
      </c>
      <c r="O62" s="408">
        <v>1</v>
      </c>
      <c r="P62" s="469">
        <v>1</v>
      </c>
    </row>
    <row r="63" spans="1:16" s="406" customFormat="1">
      <c r="A63" s="419" t="s">
        <v>459</v>
      </c>
      <c r="B63" s="408">
        <v>0</v>
      </c>
      <c r="C63" s="408">
        <v>0</v>
      </c>
      <c r="D63" s="408">
        <v>0</v>
      </c>
      <c r="E63" s="408">
        <v>0</v>
      </c>
      <c r="F63" s="408">
        <v>0</v>
      </c>
      <c r="G63" s="408">
        <v>0</v>
      </c>
      <c r="H63" s="408">
        <v>0</v>
      </c>
      <c r="I63" s="408">
        <v>0</v>
      </c>
      <c r="J63" s="408">
        <v>1</v>
      </c>
      <c r="K63" s="408">
        <v>1</v>
      </c>
      <c r="L63" s="408">
        <v>0</v>
      </c>
      <c r="M63" s="408">
        <v>0</v>
      </c>
      <c r="N63" s="408">
        <v>0</v>
      </c>
      <c r="O63" s="408">
        <v>0</v>
      </c>
      <c r="P63" s="469">
        <v>0</v>
      </c>
    </row>
    <row r="64" spans="1:16" s="406" customFormat="1">
      <c r="A64" s="419" t="s">
        <v>581</v>
      </c>
      <c r="B64" s="408">
        <v>0</v>
      </c>
      <c r="C64" s="408">
        <v>0</v>
      </c>
      <c r="D64" s="408">
        <v>0</v>
      </c>
      <c r="E64" s="408">
        <v>0</v>
      </c>
      <c r="F64" s="408">
        <v>0</v>
      </c>
      <c r="G64" s="408">
        <v>1</v>
      </c>
      <c r="H64" s="408">
        <v>0</v>
      </c>
      <c r="I64" s="408">
        <v>0</v>
      </c>
      <c r="J64" s="408">
        <v>0</v>
      </c>
      <c r="K64" s="408">
        <v>0</v>
      </c>
      <c r="L64" s="408">
        <v>0</v>
      </c>
      <c r="M64" s="408">
        <v>0</v>
      </c>
      <c r="N64" s="408">
        <v>0</v>
      </c>
      <c r="O64" s="408">
        <v>0</v>
      </c>
      <c r="P64" s="469">
        <v>0</v>
      </c>
    </row>
    <row r="65" spans="1:16" s="406" customFormat="1">
      <c r="A65" s="590" t="s">
        <v>621</v>
      </c>
      <c r="B65" s="408">
        <v>0</v>
      </c>
      <c r="C65" s="408">
        <v>0</v>
      </c>
      <c r="D65" s="408">
        <v>0</v>
      </c>
      <c r="E65" s="408">
        <v>1</v>
      </c>
      <c r="F65" s="408">
        <v>1</v>
      </c>
      <c r="G65" s="408">
        <v>0</v>
      </c>
      <c r="H65" s="408">
        <v>0</v>
      </c>
      <c r="I65" s="408">
        <v>0</v>
      </c>
      <c r="J65" s="408">
        <v>0</v>
      </c>
      <c r="K65" s="408">
        <v>0</v>
      </c>
      <c r="L65" s="408">
        <v>0</v>
      </c>
      <c r="M65" s="408">
        <v>0</v>
      </c>
      <c r="N65" s="408">
        <v>0</v>
      </c>
      <c r="O65" s="408">
        <v>0</v>
      </c>
      <c r="P65" s="469">
        <v>0</v>
      </c>
    </row>
    <row r="66" spans="1:16" s="406" customFormat="1">
      <c r="A66" s="419" t="s">
        <v>397</v>
      </c>
      <c r="B66" s="408">
        <v>5</v>
      </c>
      <c r="C66" s="408">
        <v>3</v>
      </c>
      <c r="D66" s="408">
        <v>1</v>
      </c>
      <c r="E66" s="408">
        <v>0</v>
      </c>
      <c r="F66" s="408">
        <v>0</v>
      </c>
      <c r="G66" s="408">
        <v>0</v>
      </c>
      <c r="H66" s="408">
        <v>0</v>
      </c>
      <c r="I66" s="408">
        <v>0</v>
      </c>
      <c r="J66" s="408">
        <v>0</v>
      </c>
      <c r="K66" s="408">
        <v>0</v>
      </c>
      <c r="L66" s="408">
        <v>2</v>
      </c>
      <c r="M66" s="408">
        <v>0</v>
      </c>
      <c r="N66" s="408">
        <v>0</v>
      </c>
      <c r="O66" s="408">
        <v>0</v>
      </c>
      <c r="P66" s="469">
        <v>0</v>
      </c>
    </row>
    <row r="67" spans="1:16" s="406" customFormat="1">
      <c r="A67" s="419" t="s">
        <v>119</v>
      </c>
      <c r="B67" s="408">
        <v>0</v>
      </c>
      <c r="C67" s="408">
        <v>0</v>
      </c>
      <c r="D67" s="408">
        <v>0</v>
      </c>
      <c r="E67" s="408">
        <v>1</v>
      </c>
      <c r="F67" s="408">
        <v>1</v>
      </c>
      <c r="G67" s="408">
        <v>1</v>
      </c>
      <c r="H67" s="408">
        <v>1</v>
      </c>
      <c r="I67" s="408">
        <v>1</v>
      </c>
      <c r="J67" s="408">
        <v>1</v>
      </c>
      <c r="K67" s="408">
        <v>0</v>
      </c>
      <c r="L67" s="408">
        <v>0</v>
      </c>
      <c r="M67" s="408">
        <v>0</v>
      </c>
      <c r="N67" s="408">
        <v>0</v>
      </c>
      <c r="O67" s="408">
        <v>0</v>
      </c>
      <c r="P67" s="469">
        <v>1</v>
      </c>
    </row>
    <row r="68" spans="1:16" s="406" customFormat="1">
      <c r="A68" s="617" t="s">
        <v>703</v>
      </c>
      <c r="B68" s="408">
        <v>0</v>
      </c>
      <c r="C68" s="408">
        <v>0</v>
      </c>
      <c r="D68" s="408">
        <v>1</v>
      </c>
      <c r="E68" s="408">
        <v>0</v>
      </c>
      <c r="F68" s="408">
        <v>0</v>
      </c>
      <c r="G68" s="408">
        <v>0</v>
      </c>
      <c r="H68" s="408">
        <v>0</v>
      </c>
      <c r="I68" s="408">
        <v>0</v>
      </c>
      <c r="J68" s="408">
        <v>0</v>
      </c>
      <c r="K68" s="408">
        <v>0</v>
      </c>
      <c r="L68" s="408">
        <v>0</v>
      </c>
      <c r="M68" s="408">
        <v>0</v>
      </c>
      <c r="N68" s="408">
        <v>0</v>
      </c>
      <c r="O68" s="408">
        <v>0</v>
      </c>
      <c r="P68" s="469">
        <v>0</v>
      </c>
    </row>
    <row r="69" spans="1:16" s="406" customFormat="1">
      <c r="A69" s="597" t="s">
        <v>625</v>
      </c>
      <c r="B69" s="408">
        <v>0</v>
      </c>
      <c r="C69" s="408">
        <v>0</v>
      </c>
      <c r="D69" s="408">
        <v>0</v>
      </c>
      <c r="E69" s="408">
        <v>1</v>
      </c>
      <c r="F69" s="408">
        <v>0</v>
      </c>
      <c r="G69" s="408">
        <v>0</v>
      </c>
      <c r="H69" s="408">
        <v>0</v>
      </c>
      <c r="I69" s="408">
        <v>0</v>
      </c>
      <c r="J69" s="408">
        <v>0</v>
      </c>
      <c r="K69" s="408">
        <v>0</v>
      </c>
      <c r="L69" s="408">
        <v>0</v>
      </c>
      <c r="M69" s="408">
        <v>0</v>
      </c>
      <c r="N69" s="408">
        <v>0</v>
      </c>
      <c r="O69" s="408">
        <v>0</v>
      </c>
      <c r="P69" s="469">
        <v>0</v>
      </c>
    </row>
    <row r="70" spans="1:16" s="406" customFormat="1">
      <c r="A70" s="419" t="s">
        <v>42</v>
      </c>
      <c r="B70" s="408">
        <v>0</v>
      </c>
      <c r="C70" s="408">
        <v>1</v>
      </c>
      <c r="D70" s="408">
        <v>2</v>
      </c>
      <c r="E70" s="408">
        <v>5</v>
      </c>
      <c r="F70" s="408">
        <v>6</v>
      </c>
      <c r="G70" s="408">
        <v>6</v>
      </c>
      <c r="H70" s="408">
        <v>9</v>
      </c>
      <c r="I70" s="408">
        <v>12</v>
      </c>
      <c r="J70" s="408">
        <v>2</v>
      </c>
      <c r="K70" s="408">
        <v>4</v>
      </c>
      <c r="L70" s="408">
        <v>1</v>
      </c>
      <c r="M70" s="408">
        <v>1</v>
      </c>
      <c r="N70" s="408">
        <v>0</v>
      </c>
      <c r="O70" s="408">
        <v>3</v>
      </c>
      <c r="P70" s="469">
        <v>3</v>
      </c>
    </row>
    <row r="71" spans="1:16" s="406" customFormat="1">
      <c r="A71" s="590" t="s">
        <v>622</v>
      </c>
      <c r="B71" s="408">
        <v>0</v>
      </c>
      <c r="C71" s="408">
        <v>0</v>
      </c>
      <c r="D71" s="408">
        <v>0</v>
      </c>
      <c r="E71" s="408">
        <v>0</v>
      </c>
      <c r="F71" s="408">
        <v>1</v>
      </c>
      <c r="G71" s="408">
        <v>0</v>
      </c>
      <c r="H71" s="408">
        <v>0</v>
      </c>
      <c r="I71" s="408">
        <v>0</v>
      </c>
      <c r="J71" s="408">
        <v>0</v>
      </c>
      <c r="K71" s="408">
        <v>0</v>
      </c>
      <c r="L71" s="408">
        <v>0</v>
      </c>
      <c r="M71" s="408">
        <v>0</v>
      </c>
      <c r="N71" s="408">
        <v>0</v>
      </c>
      <c r="O71" s="408">
        <v>0</v>
      </c>
      <c r="P71" s="469">
        <v>0</v>
      </c>
    </row>
    <row r="72" spans="1:16" s="406" customFormat="1">
      <c r="A72" s="419" t="s">
        <v>398</v>
      </c>
      <c r="B72" s="408">
        <v>8</v>
      </c>
      <c r="C72" s="408">
        <v>12</v>
      </c>
      <c r="D72" s="408">
        <v>6</v>
      </c>
      <c r="E72" s="408">
        <v>6</v>
      </c>
      <c r="F72" s="408">
        <v>18</v>
      </c>
      <c r="G72" s="408">
        <v>25</v>
      </c>
      <c r="H72" s="408">
        <v>4</v>
      </c>
      <c r="I72" s="408">
        <v>0</v>
      </c>
      <c r="J72" s="408">
        <v>0</v>
      </c>
      <c r="K72" s="408">
        <v>1</v>
      </c>
      <c r="L72" s="408">
        <v>1</v>
      </c>
      <c r="M72" s="408">
        <v>0</v>
      </c>
      <c r="N72" s="408">
        <v>0</v>
      </c>
      <c r="O72" s="408">
        <v>0</v>
      </c>
      <c r="P72" s="469">
        <v>0</v>
      </c>
    </row>
    <row r="73" spans="1:16" s="406" customFormat="1">
      <c r="A73" s="419" t="s">
        <v>43</v>
      </c>
      <c r="B73" s="408">
        <v>0</v>
      </c>
      <c r="C73" s="408">
        <v>0</v>
      </c>
      <c r="D73" s="408">
        <v>0</v>
      </c>
      <c r="E73" s="408">
        <v>1</v>
      </c>
      <c r="F73" s="408">
        <v>1</v>
      </c>
      <c r="G73" s="408">
        <v>3</v>
      </c>
      <c r="H73" s="408">
        <v>1</v>
      </c>
      <c r="I73" s="408">
        <v>0</v>
      </c>
      <c r="J73" s="408">
        <v>1</v>
      </c>
      <c r="K73" s="408">
        <v>0</v>
      </c>
      <c r="L73" s="408">
        <v>1</v>
      </c>
      <c r="M73" s="408">
        <v>1</v>
      </c>
      <c r="N73" s="408">
        <v>0</v>
      </c>
      <c r="O73" s="408">
        <v>0</v>
      </c>
      <c r="P73" s="469">
        <v>1</v>
      </c>
    </row>
    <row r="74" spans="1:16" s="406" customFormat="1">
      <c r="A74" s="419" t="s">
        <v>44</v>
      </c>
      <c r="B74" s="408">
        <v>0</v>
      </c>
      <c r="C74" s="408">
        <v>0</v>
      </c>
      <c r="D74" s="408">
        <v>0</v>
      </c>
      <c r="E74" s="408">
        <v>0</v>
      </c>
      <c r="F74" s="408">
        <v>0</v>
      </c>
      <c r="G74" s="408">
        <v>0</v>
      </c>
      <c r="H74" s="408">
        <v>0</v>
      </c>
      <c r="I74" s="408">
        <v>0</v>
      </c>
      <c r="J74" s="408">
        <v>0</v>
      </c>
      <c r="K74" s="408">
        <v>1</v>
      </c>
      <c r="L74" s="408">
        <v>0</v>
      </c>
      <c r="M74" s="408">
        <v>0</v>
      </c>
      <c r="N74" s="408">
        <v>0</v>
      </c>
      <c r="O74" s="408">
        <v>1</v>
      </c>
      <c r="P74" s="469">
        <v>0</v>
      </c>
    </row>
    <row r="75" spans="1:16" s="406" customFormat="1">
      <c r="A75" s="419" t="s">
        <v>399</v>
      </c>
      <c r="B75" s="408">
        <v>0</v>
      </c>
      <c r="C75" s="408">
        <v>0</v>
      </c>
      <c r="D75" s="408">
        <v>0</v>
      </c>
      <c r="E75" s="408">
        <v>0</v>
      </c>
      <c r="F75" s="408">
        <v>0</v>
      </c>
      <c r="G75" s="408">
        <v>0</v>
      </c>
      <c r="H75" s="408">
        <v>0</v>
      </c>
      <c r="I75" s="408">
        <v>0</v>
      </c>
      <c r="J75" s="408">
        <v>0</v>
      </c>
      <c r="K75" s="408">
        <v>0</v>
      </c>
      <c r="L75" s="408">
        <v>1</v>
      </c>
      <c r="M75" s="408">
        <v>0</v>
      </c>
      <c r="N75" s="408">
        <v>0</v>
      </c>
      <c r="O75" s="408">
        <v>0</v>
      </c>
      <c r="P75" s="469">
        <v>0</v>
      </c>
    </row>
    <row r="76" spans="1:16" s="406" customFormat="1">
      <c r="A76" s="419" t="s">
        <v>45</v>
      </c>
      <c r="B76" s="408">
        <v>0</v>
      </c>
      <c r="C76" s="408">
        <v>0</v>
      </c>
      <c r="D76" s="408">
        <v>1</v>
      </c>
      <c r="E76" s="408">
        <v>0</v>
      </c>
      <c r="F76" s="408">
        <v>0</v>
      </c>
      <c r="G76" s="408">
        <v>0</v>
      </c>
      <c r="H76" s="408">
        <v>0</v>
      </c>
      <c r="I76" s="408">
        <v>0</v>
      </c>
      <c r="J76" s="408">
        <v>0</v>
      </c>
      <c r="K76" s="408">
        <v>0</v>
      </c>
      <c r="L76" s="408">
        <v>0</v>
      </c>
      <c r="M76" s="408">
        <v>0</v>
      </c>
      <c r="N76" s="408">
        <v>0</v>
      </c>
      <c r="O76" s="408">
        <v>0</v>
      </c>
      <c r="P76" s="469">
        <v>1</v>
      </c>
    </row>
    <row r="77" spans="1:16" s="406" customFormat="1">
      <c r="A77" s="617" t="s">
        <v>704</v>
      </c>
      <c r="B77" s="408">
        <v>2</v>
      </c>
      <c r="C77" s="408">
        <v>0</v>
      </c>
      <c r="D77" s="408">
        <v>1</v>
      </c>
      <c r="E77" s="408">
        <v>0</v>
      </c>
      <c r="F77" s="408">
        <v>0</v>
      </c>
      <c r="G77" s="408">
        <v>0</v>
      </c>
      <c r="H77" s="408">
        <v>0</v>
      </c>
      <c r="I77" s="408">
        <v>0</v>
      </c>
      <c r="J77" s="408">
        <v>0</v>
      </c>
      <c r="K77" s="408">
        <v>0</v>
      </c>
      <c r="L77" s="408">
        <v>0</v>
      </c>
      <c r="M77" s="408">
        <v>0</v>
      </c>
      <c r="N77" s="408">
        <v>0</v>
      </c>
      <c r="O77" s="408">
        <v>0</v>
      </c>
      <c r="P77" s="469">
        <v>0</v>
      </c>
    </row>
    <row r="78" spans="1:16" s="406" customFormat="1">
      <c r="A78" s="419" t="s">
        <v>582</v>
      </c>
      <c r="B78" s="408">
        <v>0</v>
      </c>
      <c r="C78" s="408">
        <v>0</v>
      </c>
      <c r="D78" s="408">
        <v>0</v>
      </c>
      <c r="E78" s="408">
        <v>0</v>
      </c>
      <c r="F78" s="408">
        <v>0</v>
      </c>
      <c r="G78" s="408">
        <v>1</v>
      </c>
      <c r="H78" s="408">
        <v>0</v>
      </c>
      <c r="I78" s="408">
        <v>0</v>
      </c>
      <c r="J78" s="408">
        <v>0</v>
      </c>
      <c r="K78" s="408">
        <v>0</v>
      </c>
      <c r="L78" s="408">
        <v>0</v>
      </c>
      <c r="M78" s="408">
        <v>0</v>
      </c>
      <c r="N78" s="408">
        <v>0</v>
      </c>
      <c r="O78" s="408">
        <v>0</v>
      </c>
      <c r="P78" s="469">
        <v>0</v>
      </c>
    </row>
    <row r="79" spans="1:16" s="406" customFormat="1">
      <c r="A79" s="419" t="s">
        <v>343</v>
      </c>
      <c r="B79" s="408">
        <v>2</v>
      </c>
      <c r="C79" s="408">
        <v>1</v>
      </c>
      <c r="D79" s="408">
        <v>0</v>
      </c>
      <c r="E79" s="408">
        <v>1</v>
      </c>
      <c r="F79" s="408">
        <v>4</v>
      </c>
      <c r="G79" s="408">
        <v>0</v>
      </c>
      <c r="H79" s="408">
        <v>0</v>
      </c>
      <c r="I79" s="408">
        <v>0</v>
      </c>
      <c r="J79" s="408">
        <v>1</v>
      </c>
      <c r="K79" s="408">
        <v>1</v>
      </c>
      <c r="L79" s="408">
        <v>0</v>
      </c>
      <c r="M79" s="408">
        <v>1</v>
      </c>
      <c r="N79" s="408">
        <v>0</v>
      </c>
      <c r="O79" s="408">
        <v>0</v>
      </c>
      <c r="P79" s="469">
        <v>0</v>
      </c>
    </row>
    <row r="80" spans="1:16" s="406" customFormat="1">
      <c r="A80" s="419" t="s">
        <v>583</v>
      </c>
      <c r="B80" s="408">
        <v>0</v>
      </c>
      <c r="C80" s="408">
        <v>1</v>
      </c>
      <c r="D80" s="408">
        <v>1</v>
      </c>
      <c r="E80" s="408">
        <v>3</v>
      </c>
      <c r="F80" s="408">
        <v>6</v>
      </c>
      <c r="G80" s="408">
        <v>1</v>
      </c>
      <c r="H80" s="408">
        <v>0</v>
      </c>
      <c r="I80" s="408">
        <v>0</v>
      </c>
      <c r="J80" s="408">
        <v>0</v>
      </c>
      <c r="K80" s="408">
        <v>0</v>
      </c>
      <c r="L80" s="408">
        <v>0</v>
      </c>
      <c r="M80" s="408">
        <v>0</v>
      </c>
      <c r="N80" s="408">
        <v>0</v>
      </c>
      <c r="O80" s="408">
        <v>0</v>
      </c>
      <c r="P80" s="469">
        <v>0</v>
      </c>
    </row>
    <row r="81" spans="1:16" s="406" customFormat="1">
      <c r="A81" s="419" t="s">
        <v>46</v>
      </c>
      <c r="B81" s="408">
        <v>15</v>
      </c>
      <c r="C81" s="408">
        <v>44</v>
      </c>
      <c r="D81" s="408">
        <v>54</v>
      </c>
      <c r="E81" s="408">
        <v>41</v>
      </c>
      <c r="F81" s="408">
        <v>79</v>
      </c>
      <c r="G81" s="408">
        <v>46</v>
      </c>
      <c r="H81" s="408">
        <v>77</v>
      </c>
      <c r="I81" s="408">
        <v>45</v>
      </c>
      <c r="J81" s="408">
        <v>24</v>
      </c>
      <c r="K81" s="408">
        <v>3</v>
      </c>
      <c r="L81" s="408">
        <v>29</v>
      </c>
      <c r="M81" s="408">
        <v>17</v>
      </c>
      <c r="N81" s="408">
        <v>16</v>
      </c>
      <c r="O81" s="408">
        <v>2</v>
      </c>
      <c r="P81" s="469">
        <v>0</v>
      </c>
    </row>
    <row r="82" spans="1:16" s="406" customFormat="1">
      <c r="A82" s="419" t="s">
        <v>47</v>
      </c>
      <c r="B82" s="408">
        <v>0</v>
      </c>
      <c r="C82" s="408">
        <v>0</v>
      </c>
      <c r="D82" s="408">
        <v>0</v>
      </c>
      <c r="E82" s="408">
        <v>0</v>
      </c>
      <c r="F82" s="408">
        <v>0</v>
      </c>
      <c r="G82" s="408">
        <v>1</v>
      </c>
      <c r="H82" s="408">
        <v>0</v>
      </c>
      <c r="I82" s="408">
        <v>0</v>
      </c>
      <c r="J82" s="408">
        <v>0</v>
      </c>
      <c r="K82" s="408">
        <v>0</v>
      </c>
      <c r="L82" s="408">
        <v>0</v>
      </c>
      <c r="M82" s="408">
        <v>0</v>
      </c>
      <c r="N82" s="408">
        <v>0</v>
      </c>
      <c r="O82" s="408">
        <v>0</v>
      </c>
      <c r="P82" s="469">
        <v>2</v>
      </c>
    </row>
    <row r="83" spans="1:16" s="406" customFormat="1">
      <c r="A83" s="419" t="s">
        <v>400</v>
      </c>
      <c r="B83" s="408">
        <v>0</v>
      </c>
      <c r="C83" s="408">
        <v>0</v>
      </c>
      <c r="D83" s="408">
        <v>1</v>
      </c>
      <c r="E83" s="408">
        <v>0</v>
      </c>
      <c r="F83" s="408">
        <v>0</v>
      </c>
      <c r="G83" s="408">
        <v>0</v>
      </c>
      <c r="H83" s="408">
        <v>0</v>
      </c>
      <c r="I83" s="408">
        <v>0</v>
      </c>
      <c r="J83" s="408">
        <v>0</v>
      </c>
      <c r="K83" s="408">
        <v>0</v>
      </c>
      <c r="L83" s="408">
        <v>1</v>
      </c>
      <c r="M83" s="408">
        <v>0</v>
      </c>
      <c r="N83" s="408">
        <v>0</v>
      </c>
      <c r="O83" s="408">
        <v>0</v>
      </c>
      <c r="P83" s="469">
        <v>0</v>
      </c>
    </row>
    <row r="84" spans="1:16" s="406" customFormat="1">
      <c r="A84" s="419" t="s">
        <v>460</v>
      </c>
      <c r="B84" s="408">
        <v>0</v>
      </c>
      <c r="C84" s="408">
        <v>0</v>
      </c>
      <c r="D84" s="408">
        <v>0</v>
      </c>
      <c r="E84" s="408">
        <v>1</v>
      </c>
      <c r="F84" s="408">
        <v>0</v>
      </c>
      <c r="G84" s="408">
        <v>1</v>
      </c>
      <c r="H84" s="408">
        <v>0</v>
      </c>
      <c r="I84" s="408">
        <v>1</v>
      </c>
      <c r="J84" s="408">
        <v>0</v>
      </c>
      <c r="K84" s="408">
        <v>1</v>
      </c>
      <c r="L84" s="408">
        <v>0</v>
      </c>
      <c r="M84" s="408">
        <v>0</v>
      </c>
      <c r="N84" s="408">
        <v>0</v>
      </c>
      <c r="O84" s="408">
        <v>0</v>
      </c>
      <c r="P84" s="469">
        <v>0</v>
      </c>
    </row>
    <row r="85" spans="1:16" s="406" customFormat="1">
      <c r="A85" s="419" t="s">
        <v>106</v>
      </c>
      <c r="B85" s="408">
        <v>0</v>
      </c>
      <c r="C85" s="408">
        <v>0</v>
      </c>
      <c r="D85" s="408">
        <v>0</v>
      </c>
      <c r="E85" s="408">
        <v>0</v>
      </c>
      <c r="F85" s="408">
        <v>0</v>
      </c>
      <c r="G85" s="408">
        <v>0</v>
      </c>
      <c r="H85" s="408">
        <v>0</v>
      </c>
      <c r="I85" s="408">
        <v>0</v>
      </c>
      <c r="J85" s="408">
        <v>0</v>
      </c>
      <c r="K85" s="408">
        <v>0</v>
      </c>
      <c r="L85" s="408">
        <v>1</v>
      </c>
      <c r="M85" s="408">
        <v>0</v>
      </c>
      <c r="N85" s="408">
        <v>0</v>
      </c>
      <c r="O85" s="408">
        <v>1</v>
      </c>
      <c r="P85" s="469">
        <v>0</v>
      </c>
    </row>
    <row r="86" spans="1:16" s="406" customFormat="1">
      <c r="A86" s="419" t="s">
        <v>584</v>
      </c>
      <c r="B86" s="408">
        <v>0</v>
      </c>
      <c r="C86" s="408">
        <v>0</v>
      </c>
      <c r="D86" s="408">
        <v>0</v>
      </c>
      <c r="E86" s="408">
        <v>0</v>
      </c>
      <c r="F86" s="408">
        <v>0</v>
      </c>
      <c r="G86" s="408">
        <v>1</v>
      </c>
      <c r="H86" s="408">
        <v>0</v>
      </c>
      <c r="I86" s="408">
        <v>0</v>
      </c>
      <c r="J86" s="408">
        <v>0</v>
      </c>
      <c r="K86" s="408">
        <v>0</v>
      </c>
      <c r="L86" s="408">
        <v>0</v>
      </c>
      <c r="M86" s="408">
        <v>0</v>
      </c>
      <c r="N86" s="408">
        <v>0</v>
      </c>
      <c r="O86" s="408">
        <v>0</v>
      </c>
      <c r="P86" s="469">
        <v>0</v>
      </c>
    </row>
    <row r="87" spans="1:16" s="406" customFormat="1">
      <c r="A87" s="597" t="s">
        <v>665</v>
      </c>
      <c r="B87" s="408">
        <v>0</v>
      </c>
      <c r="C87" s="408">
        <v>1</v>
      </c>
      <c r="D87" s="408">
        <v>1</v>
      </c>
      <c r="E87" s="408">
        <v>1</v>
      </c>
      <c r="F87" s="408">
        <v>0</v>
      </c>
      <c r="G87" s="408">
        <v>0</v>
      </c>
      <c r="H87" s="408">
        <v>0</v>
      </c>
      <c r="I87" s="408">
        <v>0</v>
      </c>
      <c r="J87" s="408">
        <v>0</v>
      </c>
      <c r="K87" s="408">
        <v>0</v>
      </c>
      <c r="L87" s="408">
        <v>0</v>
      </c>
      <c r="M87" s="408">
        <v>0</v>
      </c>
      <c r="N87" s="408">
        <v>0</v>
      </c>
      <c r="O87" s="408">
        <v>0</v>
      </c>
      <c r="P87" s="469">
        <v>0</v>
      </c>
    </row>
    <row r="88" spans="1:16" s="406" customFormat="1">
      <c r="A88" s="419" t="s">
        <v>401</v>
      </c>
      <c r="B88" s="408">
        <v>0</v>
      </c>
      <c r="C88" s="408">
        <v>0</v>
      </c>
      <c r="D88" s="408">
        <v>0</v>
      </c>
      <c r="E88" s="408">
        <v>0</v>
      </c>
      <c r="F88" s="408">
        <v>0</v>
      </c>
      <c r="G88" s="408">
        <v>1</v>
      </c>
      <c r="H88" s="408">
        <v>1</v>
      </c>
      <c r="I88" s="408">
        <v>1</v>
      </c>
      <c r="J88" s="408">
        <v>1</v>
      </c>
      <c r="K88" s="408">
        <v>0</v>
      </c>
      <c r="L88" s="408">
        <v>1</v>
      </c>
      <c r="M88" s="408">
        <v>0</v>
      </c>
      <c r="N88" s="408">
        <v>0</v>
      </c>
      <c r="O88" s="408">
        <v>0</v>
      </c>
      <c r="P88" s="469">
        <v>0</v>
      </c>
    </row>
    <row r="89" spans="1:16" s="406" customFormat="1">
      <c r="A89" s="419" t="s">
        <v>48</v>
      </c>
      <c r="B89" s="408">
        <v>0</v>
      </c>
      <c r="C89" s="408">
        <v>1</v>
      </c>
      <c r="D89" s="408">
        <v>0</v>
      </c>
      <c r="E89" s="408">
        <v>0</v>
      </c>
      <c r="F89" s="408">
        <v>0</v>
      </c>
      <c r="G89" s="408">
        <v>0</v>
      </c>
      <c r="H89" s="408">
        <v>0</v>
      </c>
      <c r="I89" s="408">
        <v>0</v>
      </c>
      <c r="J89" s="408">
        <v>0</v>
      </c>
      <c r="K89" s="408">
        <v>0</v>
      </c>
      <c r="L89" s="408">
        <v>0</v>
      </c>
      <c r="M89" s="408">
        <v>0</v>
      </c>
      <c r="N89" s="408">
        <v>0</v>
      </c>
      <c r="O89" s="408">
        <v>1</v>
      </c>
      <c r="P89" s="469">
        <v>0</v>
      </c>
    </row>
    <row r="90" spans="1:16" s="406" customFormat="1">
      <c r="A90" s="419" t="s">
        <v>49</v>
      </c>
      <c r="B90" s="408">
        <v>1</v>
      </c>
      <c r="C90" s="408">
        <v>0</v>
      </c>
      <c r="D90" s="408">
        <v>0</v>
      </c>
      <c r="E90" s="408">
        <v>0</v>
      </c>
      <c r="F90" s="408">
        <v>0</v>
      </c>
      <c r="G90" s="408">
        <v>0</v>
      </c>
      <c r="H90" s="408">
        <v>0</v>
      </c>
      <c r="I90" s="408">
        <v>0</v>
      </c>
      <c r="J90" s="408">
        <v>0</v>
      </c>
      <c r="K90" s="408">
        <v>0</v>
      </c>
      <c r="L90" s="408">
        <v>0</v>
      </c>
      <c r="M90" s="408">
        <v>0</v>
      </c>
      <c r="N90" s="408">
        <v>0</v>
      </c>
      <c r="O90" s="408">
        <v>1</v>
      </c>
      <c r="P90" s="469">
        <v>0</v>
      </c>
    </row>
    <row r="91" spans="1:16" s="406" customFormat="1">
      <c r="A91" s="419" t="s">
        <v>151</v>
      </c>
      <c r="B91" s="408">
        <v>0</v>
      </c>
      <c r="C91" s="408">
        <v>0</v>
      </c>
      <c r="D91" s="408">
        <v>0</v>
      </c>
      <c r="E91" s="408">
        <v>0</v>
      </c>
      <c r="F91" s="408">
        <v>0</v>
      </c>
      <c r="G91" s="408">
        <v>0</v>
      </c>
      <c r="H91" s="408">
        <v>0</v>
      </c>
      <c r="I91" s="408">
        <v>0</v>
      </c>
      <c r="J91" s="408">
        <v>0</v>
      </c>
      <c r="K91" s="408">
        <v>0</v>
      </c>
      <c r="L91" s="408">
        <v>0</v>
      </c>
      <c r="M91" s="408">
        <v>0</v>
      </c>
      <c r="N91" s="408">
        <v>1</v>
      </c>
      <c r="O91" s="408">
        <v>0</v>
      </c>
      <c r="P91" s="469">
        <v>0</v>
      </c>
    </row>
    <row r="92" spans="1:16" s="406" customFormat="1">
      <c r="A92" s="419" t="s">
        <v>50</v>
      </c>
      <c r="B92" s="408">
        <v>0</v>
      </c>
      <c r="C92" s="408">
        <v>1</v>
      </c>
      <c r="D92" s="408">
        <v>0</v>
      </c>
      <c r="E92" s="408">
        <v>1</v>
      </c>
      <c r="F92" s="408">
        <v>0</v>
      </c>
      <c r="G92" s="408">
        <v>0</v>
      </c>
      <c r="H92" s="408">
        <v>0</v>
      </c>
      <c r="I92" s="408">
        <v>0</v>
      </c>
      <c r="J92" s="408">
        <v>0</v>
      </c>
      <c r="K92" s="408">
        <v>2</v>
      </c>
      <c r="L92" s="408">
        <v>0</v>
      </c>
      <c r="M92" s="408">
        <v>0</v>
      </c>
      <c r="N92" s="408">
        <v>1</v>
      </c>
      <c r="O92" s="408">
        <v>0</v>
      </c>
      <c r="P92" s="469">
        <v>0</v>
      </c>
    </row>
    <row r="93" spans="1:16" s="406" customFormat="1">
      <c r="A93" s="419" t="s">
        <v>461</v>
      </c>
      <c r="B93" s="408">
        <v>0</v>
      </c>
      <c r="C93" s="408">
        <v>0</v>
      </c>
      <c r="D93" s="408">
        <v>0</v>
      </c>
      <c r="E93" s="408">
        <v>0</v>
      </c>
      <c r="F93" s="408">
        <v>0</v>
      </c>
      <c r="G93" s="408">
        <v>0</v>
      </c>
      <c r="H93" s="408">
        <v>1</v>
      </c>
      <c r="I93" s="408">
        <v>0</v>
      </c>
      <c r="J93" s="408">
        <v>0</v>
      </c>
      <c r="K93" s="408">
        <v>1</v>
      </c>
      <c r="L93" s="408">
        <v>0</v>
      </c>
      <c r="M93" s="408">
        <v>0</v>
      </c>
      <c r="N93" s="408">
        <v>0</v>
      </c>
      <c r="O93" s="408">
        <v>0</v>
      </c>
      <c r="P93" s="469">
        <v>0</v>
      </c>
    </row>
    <row r="94" spans="1:16" s="406" customFormat="1">
      <c r="A94" s="419" t="s">
        <v>535</v>
      </c>
      <c r="B94" s="408">
        <v>0</v>
      </c>
      <c r="C94" s="408">
        <v>0</v>
      </c>
      <c r="D94" s="408">
        <v>0</v>
      </c>
      <c r="E94" s="408">
        <v>0</v>
      </c>
      <c r="F94" s="408">
        <v>1</v>
      </c>
      <c r="G94" s="408">
        <v>1</v>
      </c>
      <c r="H94" s="408">
        <v>1</v>
      </c>
      <c r="I94" s="408">
        <v>0</v>
      </c>
      <c r="J94" s="408">
        <v>0</v>
      </c>
      <c r="K94" s="408">
        <v>0</v>
      </c>
      <c r="L94" s="408">
        <v>0</v>
      </c>
      <c r="M94" s="408">
        <v>0</v>
      </c>
      <c r="N94" s="408">
        <v>0</v>
      </c>
      <c r="O94" s="408">
        <v>0</v>
      </c>
      <c r="P94" s="469">
        <v>0</v>
      </c>
    </row>
    <row r="95" spans="1:16" s="406" customFormat="1">
      <c r="A95" s="419" t="s">
        <v>51</v>
      </c>
      <c r="B95" s="408">
        <v>0</v>
      </c>
      <c r="C95" s="408">
        <v>0</v>
      </c>
      <c r="D95" s="408">
        <v>1</v>
      </c>
      <c r="E95" s="408">
        <v>6</v>
      </c>
      <c r="F95" s="408">
        <v>1</v>
      </c>
      <c r="G95" s="408">
        <v>1</v>
      </c>
      <c r="H95" s="408">
        <v>0</v>
      </c>
      <c r="I95" s="408">
        <v>1</v>
      </c>
      <c r="J95" s="408">
        <v>2</v>
      </c>
      <c r="K95" s="408">
        <v>1</v>
      </c>
      <c r="L95" s="408">
        <v>2</v>
      </c>
      <c r="M95" s="408">
        <v>0</v>
      </c>
      <c r="N95" s="408">
        <v>1</v>
      </c>
      <c r="O95" s="408">
        <v>1</v>
      </c>
      <c r="P95" s="469">
        <v>0</v>
      </c>
    </row>
    <row r="96" spans="1:16" s="406" customFormat="1">
      <c r="A96" s="419" t="s">
        <v>148</v>
      </c>
      <c r="B96" s="408">
        <v>0</v>
      </c>
      <c r="C96" s="408">
        <v>0</v>
      </c>
      <c r="D96" s="408">
        <v>1</v>
      </c>
      <c r="E96" s="408">
        <v>0</v>
      </c>
      <c r="F96" s="408">
        <v>1</v>
      </c>
      <c r="G96" s="408">
        <v>0</v>
      </c>
      <c r="H96" s="408">
        <v>0</v>
      </c>
      <c r="I96" s="408">
        <v>0</v>
      </c>
      <c r="J96" s="408">
        <v>0</v>
      </c>
      <c r="K96" s="408">
        <v>0</v>
      </c>
      <c r="L96" s="408">
        <v>0</v>
      </c>
      <c r="M96" s="408">
        <v>0</v>
      </c>
      <c r="N96" s="408">
        <v>1</v>
      </c>
      <c r="O96" s="408">
        <v>0</v>
      </c>
      <c r="P96" s="469">
        <v>0</v>
      </c>
    </row>
    <row r="97" spans="1:22" s="406" customFormat="1">
      <c r="A97" s="419" t="s">
        <v>52</v>
      </c>
      <c r="B97" s="408">
        <v>0</v>
      </c>
      <c r="C97" s="408">
        <v>1</v>
      </c>
      <c r="D97" s="408">
        <v>1</v>
      </c>
      <c r="E97" s="408">
        <v>3</v>
      </c>
      <c r="F97" s="408">
        <v>0</v>
      </c>
      <c r="G97" s="408">
        <v>0</v>
      </c>
      <c r="H97" s="408">
        <v>0</v>
      </c>
      <c r="I97" s="408">
        <v>0</v>
      </c>
      <c r="J97" s="408">
        <v>1</v>
      </c>
      <c r="K97" s="408">
        <v>0</v>
      </c>
      <c r="L97" s="408">
        <v>0</v>
      </c>
      <c r="M97" s="408">
        <v>0</v>
      </c>
      <c r="N97" s="408">
        <v>0</v>
      </c>
      <c r="O97" s="408">
        <v>0</v>
      </c>
      <c r="P97" s="469">
        <v>0</v>
      </c>
    </row>
    <row r="98" spans="1:22" s="406" customFormat="1">
      <c r="A98" s="419" t="s">
        <v>104</v>
      </c>
      <c r="B98" s="408">
        <v>0</v>
      </c>
      <c r="C98" s="408">
        <v>0</v>
      </c>
      <c r="D98" s="408">
        <v>1</v>
      </c>
      <c r="E98" s="408">
        <v>0</v>
      </c>
      <c r="F98" s="408">
        <v>0</v>
      </c>
      <c r="G98" s="408">
        <v>1</v>
      </c>
      <c r="H98" s="408">
        <v>0</v>
      </c>
      <c r="I98" s="408">
        <v>0</v>
      </c>
      <c r="J98" s="408">
        <v>0</v>
      </c>
      <c r="K98" s="408">
        <v>1</v>
      </c>
      <c r="L98" s="408">
        <v>0</v>
      </c>
      <c r="M98" s="408">
        <v>0</v>
      </c>
      <c r="N98" s="408">
        <v>0</v>
      </c>
      <c r="O98" s="408">
        <v>0</v>
      </c>
      <c r="P98" s="469">
        <v>1</v>
      </c>
    </row>
    <row r="99" spans="1:22" s="406" customFormat="1">
      <c r="A99" s="419" t="s">
        <v>53</v>
      </c>
      <c r="B99" s="408">
        <v>0</v>
      </c>
      <c r="C99" s="408">
        <v>0</v>
      </c>
      <c r="D99" s="408">
        <v>0</v>
      </c>
      <c r="E99" s="408">
        <v>0</v>
      </c>
      <c r="F99" s="408">
        <v>1</v>
      </c>
      <c r="G99" s="408">
        <v>0</v>
      </c>
      <c r="H99" s="408">
        <v>0</v>
      </c>
      <c r="I99" s="408">
        <v>0</v>
      </c>
      <c r="J99" s="408">
        <v>0</v>
      </c>
      <c r="K99" s="408">
        <v>2</v>
      </c>
      <c r="L99" s="408">
        <v>1</v>
      </c>
      <c r="M99" s="408">
        <v>2</v>
      </c>
      <c r="N99" s="408">
        <v>0</v>
      </c>
      <c r="O99" s="408">
        <v>0</v>
      </c>
      <c r="P99" s="469">
        <v>2</v>
      </c>
    </row>
    <row r="100" spans="1:22" s="406" customFormat="1">
      <c r="A100" s="617" t="s">
        <v>705</v>
      </c>
      <c r="B100" s="408">
        <v>0</v>
      </c>
      <c r="C100" s="408">
        <v>0</v>
      </c>
      <c r="D100" s="408">
        <v>1</v>
      </c>
      <c r="E100" s="408">
        <v>0</v>
      </c>
      <c r="F100" s="408">
        <v>0</v>
      </c>
      <c r="G100" s="408">
        <v>0</v>
      </c>
      <c r="H100" s="408">
        <v>0</v>
      </c>
      <c r="I100" s="408">
        <v>0</v>
      </c>
      <c r="J100" s="408">
        <v>0</v>
      </c>
      <c r="K100" s="408">
        <v>0</v>
      </c>
      <c r="L100" s="408">
        <v>0</v>
      </c>
      <c r="M100" s="408">
        <v>0</v>
      </c>
      <c r="N100" s="408">
        <v>0</v>
      </c>
      <c r="O100" s="408">
        <v>0</v>
      </c>
      <c r="P100" s="469">
        <v>0</v>
      </c>
    </row>
    <row r="101" spans="1:22" s="406" customFormat="1">
      <c r="A101" s="479" t="s">
        <v>585</v>
      </c>
      <c r="B101" s="408">
        <v>0</v>
      </c>
      <c r="C101" s="408">
        <v>0</v>
      </c>
      <c r="D101" s="408">
        <v>0</v>
      </c>
      <c r="E101" s="408">
        <v>0</v>
      </c>
      <c r="F101" s="408">
        <v>0</v>
      </c>
      <c r="G101" s="408">
        <v>2</v>
      </c>
      <c r="H101" s="408">
        <v>0</v>
      </c>
      <c r="I101" s="408">
        <v>0</v>
      </c>
      <c r="J101" s="408">
        <v>0</v>
      </c>
      <c r="K101" s="408">
        <v>0</v>
      </c>
      <c r="L101" s="408">
        <v>0</v>
      </c>
      <c r="M101" s="408">
        <v>0</v>
      </c>
      <c r="N101" s="408">
        <v>0</v>
      </c>
      <c r="O101" s="408">
        <v>0</v>
      </c>
      <c r="P101" s="469">
        <v>0</v>
      </c>
    </row>
    <row r="102" spans="1:22" s="406" customFormat="1">
      <c r="A102" s="479" t="s">
        <v>706</v>
      </c>
      <c r="B102" s="408">
        <v>0</v>
      </c>
      <c r="C102" s="408">
        <v>0</v>
      </c>
      <c r="D102" s="408">
        <v>1</v>
      </c>
      <c r="E102" s="408">
        <v>0</v>
      </c>
      <c r="F102" s="408">
        <v>0</v>
      </c>
      <c r="G102" s="408">
        <v>0</v>
      </c>
      <c r="H102" s="408">
        <v>0</v>
      </c>
      <c r="I102" s="408">
        <v>0</v>
      </c>
      <c r="J102" s="408">
        <v>0</v>
      </c>
      <c r="K102" s="408">
        <v>0</v>
      </c>
      <c r="L102" s="408">
        <v>0</v>
      </c>
      <c r="M102" s="408">
        <v>0</v>
      </c>
      <c r="N102" s="408">
        <v>0</v>
      </c>
      <c r="O102" s="408">
        <v>0</v>
      </c>
      <c r="P102" s="469">
        <v>0</v>
      </c>
    </row>
    <row r="103" spans="1:22" s="406" customFormat="1">
      <c r="A103" s="419" t="s">
        <v>402</v>
      </c>
      <c r="B103" s="408">
        <v>0</v>
      </c>
      <c r="C103" s="408">
        <v>0</v>
      </c>
      <c r="D103" s="408">
        <v>0</v>
      </c>
      <c r="E103" s="408">
        <v>0</v>
      </c>
      <c r="F103" s="408">
        <v>0</v>
      </c>
      <c r="G103" s="408">
        <v>1</v>
      </c>
      <c r="H103" s="408">
        <v>0</v>
      </c>
      <c r="I103" s="408">
        <v>0</v>
      </c>
      <c r="J103" s="408">
        <v>1</v>
      </c>
      <c r="K103" s="408">
        <v>0</v>
      </c>
      <c r="L103" s="408">
        <v>1</v>
      </c>
      <c r="M103" s="408">
        <v>0</v>
      </c>
      <c r="N103" s="408">
        <v>0</v>
      </c>
      <c r="O103" s="408">
        <v>0</v>
      </c>
      <c r="P103" s="469">
        <v>0</v>
      </c>
    </row>
    <row r="104" spans="1:22" s="406" customFormat="1">
      <c r="A104" s="479" t="s">
        <v>105</v>
      </c>
      <c r="B104" s="408">
        <v>1</v>
      </c>
      <c r="C104" s="408">
        <v>1</v>
      </c>
      <c r="D104" s="408">
        <v>9</v>
      </c>
      <c r="E104" s="408">
        <v>30</v>
      </c>
      <c r="F104" s="408">
        <v>17</v>
      </c>
      <c r="G104" s="408">
        <v>7</v>
      </c>
      <c r="H104" s="408">
        <v>0</v>
      </c>
      <c r="I104" s="408">
        <v>3</v>
      </c>
      <c r="J104" s="408">
        <v>0</v>
      </c>
      <c r="K104" s="408">
        <v>0</v>
      </c>
      <c r="L104" s="408">
        <v>0</v>
      </c>
      <c r="M104" s="408">
        <v>1</v>
      </c>
      <c r="N104" s="408">
        <v>0</v>
      </c>
      <c r="O104" s="408">
        <v>0</v>
      </c>
      <c r="P104" s="469">
        <v>1</v>
      </c>
    </row>
    <row r="105" spans="1:22" s="406" customFormat="1">
      <c r="A105" s="419" t="s">
        <v>54</v>
      </c>
      <c r="B105" s="408">
        <v>1</v>
      </c>
      <c r="C105" s="408">
        <v>4</v>
      </c>
      <c r="D105" s="408">
        <v>0</v>
      </c>
      <c r="E105" s="408">
        <v>1</v>
      </c>
      <c r="F105" s="408">
        <v>1</v>
      </c>
      <c r="G105" s="408">
        <v>1</v>
      </c>
      <c r="H105" s="408">
        <v>2</v>
      </c>
      <c r="I105" s="408">
        <v>5</v>
      </c>
      <c r="J105" s="408">
        <v>1</v>
      </c>
      <c r="K105" s="408">
        <v>3</v>
      </c>
      <c r="L105" s="408">
        <v>0</v>
      </c>
      <c r="M105" s="408">
        <v>0</v>
      </c>
      <c r="N105" s="408">
        <v>0</v>
      </c>
      <c r="O105" s="408">
        <v>1</v>
      </c>
      <c r="P105" s="469">
        <v>2</v>
      </c>
    </row>
    <row r="106" spans="1:22" s="406" customFormat="1">
      <c r="A106" s="419" t="s">
        <v>55</v>
      </c>
      <c r="B106" s="408">
        <v>0</v>
      </c>
      <c r="C106" s="408">
        <v>0</v>
      </c>
      <c r="D106" s="408">
        <v>0</v>
      </c>
      <c r="E106" s="408">
        <v>0</v>
      </c>
      <c r="F106" s="408">
        <v>2</v>
      </c>
      <c r="G106" s="408">
        <v>1</v>
      </c>
      <c r="H106" s="408">
        <v>0</v>
      </c>
      <c r="I106" s="408">
        <v>0</v>
      </c>
      <c r="J106" s="408">
        <v>1</v>
      </c>
      <c r="K106" s="408">
        <v>1</v>
      </c>
      <c r="L106" s="408">
        <v>0</v>
      </c>
      <c r="M106" s="408">
        <v>2</v>
      </c>
      <c r="N106" s="408">
        <v>2</v>
      </c>
      <c r="O106" s="408">
        <v>0</v>
      </c>
      <c r="P106" s="469">
        <v>1</v>
      </c>
    </row>
    <row r="107" spans="1:22" s="406" customFormat="1">
      <c r="A107" s="419" t="s">
        <v>532</v>
      </c>
      <c r="B107" s="408">
        <v>0</v>
      </c>
      <c r="C107" s="408">
        <v>1</v>
      </c>
      <c r="D107" s="408">
        <v>1</v>
      </c>
      <c r="E107" s="408">
        <v>3</v>
      </c>
      <c r="F107" s="408">
        <v>0</v>
      </c>
      <c r="G107" s="408">
        <v>1</v>
      </c>
      <c r="H107" s="408">
        <v>2</v>
      </c>
      <c r="I107" s="408">
        <v>0</v>
      </c>
      <c r="J107" s="408">
        <v>0</v>
      </c>
      <c r="K107" s="408">
        <v>0</v>
      </c>
      <c r="L107" s="408">
        <v>0</v>
      </c>
      <c r="M107" s="408">
        <v>0</v>
      </c>
      <c r="N107" s="408">
        <v>0</v>
      </c>
      <c r="O107" s="408">
        <v>0</v>
      </c>
      <c r="P107" s="469">
        <v>0</v>
      </c>
    </row>
    <row r="108" spans="1:22" s="406" customFormat="1">
      <c r="A108" s="419" t="s">
        <v>56</v>
      </c>
      <c r="B108" s="408">
        <v>0</v>
      </c>
      <c r="C108" s="408">
        <v>1</v>
      </c>
      <c r="D108" s="408">
        <v>1</v>
      </c>
      <c r="E108" s="408">
        <v>1</v>
      </c>
      <c r="F108" s="408">
        <v>1</v>
      </c>
      <c r="G108" s="408">
        <v>0</v>
      </c>
      <c r="H108" s="408">
        <v>0</v>
      </c>
      <c r="I108" s="408">
        <v>0</v>
      </c>
      <c r="J108" s="408">
        <v>0</v>
      </c>
      <c r="K108" s="408">
        <v>1</v>
      </c>
      <c r="L108" s="408">
        <v>1</v>
      </c>
      <c r="M108" s="408">
        <v>0</v>
      </c>
      <c r="N108" s="408">
        <v>1</v>
      </c>
      <c r="O108" s="408">
        <v>1</v>
      </c>
      <c r="P108" s="469">
        <v>0</v>
      </c>
    </row>
    <row r="109" spans="1:22" s="406" customFormat="1">
      <c r="A109" s="596" t="s">
        <v>7</v>
      </c>
      <c r="B109" s="613">
        <v>0</v>
      </c>
      <c r="C109" s="613">
        <v>1</v>
      </c>
      <c r="D109" s="613">
        <v>118</v>
      </c>
      <c r="E109" s="613">
        <v>54</v>
      </c>
      <c r="F109" s="408">
        <v>0</v>
      </c>
      <c r="G109" s="408">
        <v>0</v>
      </c>
      <c r="H109" s="408">
        <v>0</v>
      </c>
      <c r="I109" s="408">
        <v>0</v>
      </c>
      <c r="J109" s="408">
        <v>0</v>
      </c>
      <c r="K109" s="408">
        <v>0</v>
      </c>
      <c r="L109" s="408">
        <v>0</v>
      </c>
      <c r="M109" s="408">
        <v>0</v>
      </c>
      <c r="N109" s="408">
        <v>0</v>
      </c>
      <c r="O109" s="408">
        <v>0</v>
      </c>
      <c r="P109" s="469">
        <v>0</v>
      </c>
    </row>
    <row r="110" spans="1:22" s="406" customFormat="1" ht="13.5" thickBot="1">
      <c r="A110" s="480" t="s">
        <v>282</v>
      </c>
      <c r="B110" s="481">
        <f>SUM(B8:B109)</f>
        <v>76</v>
      </c>
      <c r="C110" s="481">
        <f>SUM(C8:C109)</f>
        <v>270</v>
      </c>
      <c r="D110" s="481">
        <f>SUM(D8:D109)</f>
        <v>263</v>
      </c>
      <c r="E110" s="481">
        <f>SUM(E8:E109)</f>
        <v>205</v>
      </c>
      <c r="F110" s="481">
        <f>SUM(F8:F108)</f>
        <v>225</v>
      </c>
      <c r="G110" s="481">
        <v>158</v>
      </c>
      <c r="H110" s="481">
        <v>136</v>
      </c>
      <c r="I110" s="481">
        <v>85</v>
      </c>
      <c r="J110" s="481">
        <v>65</v>
      </c>
      <c r="K110" s="481">
        <v>45</v>
      </c>
      <c r="L110" s="481">
        <v>71</v>
      </c>
      <c r="M110" s="481">
        <v>39</v>
      </c>
      <c r="N110" s="481">
        <v>52</v>
      </c>
      <c r="O110" s="481">
        <v>31</v>
      </c>
      <c r="P110" s="482">
        <v>35</v>
      </c>
    </row>
    <row r="112" spans="1:22" s="105" customFormat="1">
      <c r="A112" s="202" t="s">
        <v>302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3"/>
      <c r="N112" s="203"/>
      <c r="O112" s="204"/>
      <c r="P112" s="204"/>
      <c r="Q112" s="107"/>
      <c r="R112" s="107"/>
      <c r="S112" s="107"/>
      <c r="T112" s="107"/>
      <c r="U112" s="107"/>
      <c r="V112" s="107"/>
    </row>
  </sheetData>
  <phoneticPr fontId="2" type="noConversion"/>
  <hyperlinks>
    <hyperlink ref="A112" location="Definitions!A1" display="Click here to see notes, definitions, and source" xr:uid="{00000000-0004-0000-1200-000000000000}"/>
    <hyperlink ref="P1" location="'Table of Contents'!A1" display="Contents" xr:uid="{00000000-0004-0000-1200-000001000000}"/>
  </hyperlinks>
  <printOptions horizontalCentered="1"/>
  <pageMargins left="0.5" right="0.5" top="0.63" bottom="0.62" header="0.5" footer="0.5"/>
  <pageSetup scale="89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8"/>
  </sheetPr>
  <dimension ref="A1:AA41"/>
  <sheetViews>
    <sheetView zoomScaleNormal="100" workbookViewId="0"/>
  </sheetViews>
  <sheetFormatPr defaultRowHeight="12.75"/>
  <cols>
    <col min="1" max="1" width="30.140625" style="92" customWidth="1"/>
    <col min="2" max="2" width="6.5703125" style="92" bestFit="1" customWidth="1"/>
    <col min="3" max="3" width="7.28515625" style="92" bestFit="1" customWidth="1"/>
    <col min="4" max="4" width="6.5703125" style="92" bestFit="1" customWidth="1"/>
    <col min="5" max="5" width="7.28515625" style="92" bestFit="1" customWidth="1"/>
    <col min="6" max="6" width="6.5703125" style="92" bestFit="1" customWidth="1"/>
    <col min="7" max="7" width="7.28515625" style="92" bestFit="1" customWidth="1"/>
    <col min="8" max="8" width="6.5703125" style="92" bestFit="1" customWidth="1"/>
    <col min="9" max="9" width="7.28515625" style="92" bestFit="1" customWidth="1"/>
    <col min="10" max="10" width="6.5703125" style="92" bestFit="1" customWidth="1"/>
    <col min="11" max="11" width="7.28515625" style="92" bestFit="1" customWidth="1"/>
    <col min="12" max="12" width="6.5703125" style="92" bestFit="1" customWidth="1"/>
    <col min="13" max="13" width="7.28515625" style="92" bestFit="1" customWidth="1"/>
    <col min="14" max="14" width="6.5703125" style="92" bestFit="1" customWidth="1"/>
    <col min="15" max="15" width="7.28515625" style="92" bestFit="1" customWidth="1"/>
    <col min="16" max="16" width="6.5703125" style="92" bestFit="1" customWidth="1"/>
    <col min="17" max="17" width="7.28515625" style="92" bestFit="1" customWidth="1"/>
    <col min="18" max="18" width="6.5703125" style="92" bestFit="1" customWidth="1"/>
    <col min="19" max="19" width="7.28515625" style="92" bestFit="1" customWidth="1"/>
    <col min="20" max="20" width="6.5703125" style="92" bestFit="1" customWidth="1"/>
    <col min="21" max="21" width="7.28515625" style="92" bestFit="1" customWidth="1"/>
    <col min="22" max="22" width="6.5703125" style="92" bestFit="1" customWidth="1"/>
    <col min="23" max="23" width="7.28515625" style="92" bestFit="1" customWidth="1"/>
    <col min="24" max="24" width="6.5703125" style="92" bestFit="1" customWidth="1"/>
    <col min="25" max="25" width="7.28515625" style="92" bestFit="1" customWidth="1"/>
    <col min="26" max="26" width="6.5703125" style="93" bestFit="1" customWidth="1"/>
    <col min="27" max="27" width="7.28515625" style="93" bestFit="1" customWidth="1"/>
    <col min="28" max="16384" width="9.140625" style="92"/>
  </cols>
  <sheetData>
    <row r="1" spans="1:27" ht="15.75">
      <c r="A1" s="91" t="s">
        <v>209</v>
      </c>
      <c r="R1"/>
      <c r="Z1" s="99" t="s">
        <v>390</v>
      </c>
    </row>
    <row r="2" spans="1:27" ht="15.75">
      <c r="A2" s="94" t="s">
        <v>307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  <c r="AA2" s="96"/>
    </row>
    <row r="3" spans="1:27" ht="15.75">
      <c r="A3" s="98" t="s">
        <v>143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  <c r="AA3" s="96"/>
    </row>
    <row r="4" spans="1:27" ht="15.75">
      <c r="A4" s="98" t="s">
        <v>454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6"/>
      <c r="AA4" s="96"/>
    </row>
    <row r="5" spans="1:27">
      <c r="A5" s="98" t="s">
        <v>738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AA5" s="92"/>
    </row>
    <row r="6" spans="1:27" ht="13.5" thickBot="1">
      <c r="Z6" s="100"/>
      <c r="AA6" s="100"/>
    </row>
    <row r="7" spans="1:27" ht="17.25" customHeight="1">
      <c r="A7" s="692" t="s">
        <v>443</v>
      </c>
      <c r="B7" s="688" t="s">
        <v>737</v>
      </c>
      <c r="C7" s="688"/>
      <c r="D7" s="688" t="s">
        <v>709</v>
      </c>
      <c r="E7" s="688"/>
      <c r="F7" s="688" t="s">
        <v>666</v>
      </c>
      <c r="G7" s="688"/>
      <c r="H7" s="688" t="s">
        <v>624</v>
      </c>
      <c r="I7" s="688"/>
      <c r="J7" s="688" t="s">
        <v>588</v>
      </c>
      <c r="K7" s="688"/>
      <c r="L7" s="688" t="s">
        <v>562</v>
      </c>
      <c r="M7" s="688"/>
      <c r="N7" s="688" t="s">
        <v>528</v>
      </c>
      <c r="O7" s="688"/>
      <c r="P7" s="688" t="s">
        <v>519</v>
      </c>
      <c r="Q7" s="688"/>
      <c r="R7" s="688" t="s">
        <v>466</v>
      </c>
      <c r="S7" s="688"/>
      <c r="T7" s="688" t="s">
        <v>451</v>
      </c>
      <c r="U7" s="688"/>
      <c r="V7" s="688" t="s">
        <v>392</v>
      </c>
      <c r="W7" s="688"/>
      <c r="X7" s="688" t="s">
        <v>374</v>
      </c>
      <c r="Y7" s="688"/>
      <c r="Z7" s="688" t="s">
        <v>152</v>
      </c>
      <c r="AA7" s="688"/>
    </row>
    <row r="8" spans="1:27" ht="28.9" customHeight="1" thickBot="1">
      <c r="A8" s="693"/>
      <c r="B8" s="402" t="s">
        <v>320</v>
      </c>
      <c r="C8" s="402" t="s">
        <v>536</v>
      </c>
      <c r="D8" s="402" t="s">
        <v>320</v>
      </c>
      <c r="E8" s="402" t="s">
        <v>536</v>
      </c>
      <c r="F8" s="402" t="s">
        <v>320</v>
      </c>
      <c r="G8" s="402" t="s">
        <v>536</v>
      </c>
      <c r="H8" s="402" t="s">
        <v>320</v>
      </c>
      <c r="I8" s="402" t="s">
        <v>536</v>
      </c>
      <c r="J8" s="402" t="s">
        <v>320</v>
      </c>
      <c r="K8" s="402" t="s">
        <v>536</v>
      </c>
      <c r="L8" s="402" t="s">
        <v>320</v>
      </c>
      <c r="M8" s="402" t="s">
        <v>536</v>
      </c>
      <c r="N8" s="402" t="s">
        <v>320</v>
      </c>
      <c r="O8" s="402" t="s">
        <v>536</v>
      </c>
      <c r="P8" s="402" t="s">
        <v>320</v>
      </c>
      <c r="Q8" s="402" t="s">
        <v>536</v>
      </c>
      <c r="R8" s="402" t="s">
        <v>320</v>
      </c>
      <c r="S8" s="402" t="s">
        <v>536</v>
      </c>
      <c r="T8" s="402" t="s">
        <v>320</v>
      </c>
      <c r="U8" s="402" t="s">
        <v>536</v>
      </c>
      <c r="V8" s="402" t="s">
        <v>320</v>
      </c>
      <c r="W8" s="402" t="s">
        <v>536</v>
      </c>
      <c r="X8" s="402" t="s">
        <v>320</v>
      </c>
      <c r="Y8" s="402" t="s">
        <v>536</v>
      </c>
      <c r="Z8" s="402" t="s">
        <v>320</v>
      </c>
      <c r="AA8" s="402" t="s">
        <v>536</v>
      </c>
    </row>
    <row r="9" spans="1:27" ht="17.25" customHeight="1">
      <c r="A9" s="75" t="s">
        <v>2</v>
      </c>
      <c r="B9" s="76">
        <v>2514</v>
      </c>
      <c r="C9" s="76">
        <v>2218</v>
      </c>
      <c r="D9" s="76">
        <v>2644</v>
      </c>
      <c r="E9" s="76">
        <v>2581</v>
      </c>
      <c r="F9" s="76">
        <v>2615</v>
      </c>
      <c r="G9" s="76">
        <v>2509</v>
      </c>
      <c r="H9" s="76">
        <v>2491</v>
      </c>
      <c r="I9" s="76">
        <v>2291</v>
      </c>
      <c r="J9" s="76">
        <v>2511</v>
      </c>
      <c r="K9" s="76">
        <v>2357</v>
      </c>
      <c r="L9" s="76">
        <v>2200</v>
      </c>
      <c r="M9" s="76">
        <f>2343+114+256</f>
        <v>2713</v>
      </c>
      <c r="N9" s="76">
        <v>2140</v>
      </c>
      <c r="O9" s="76">
        <f>2602+114+279</f>
        <v>2995</v>
      </c>
      <c r="P9" s="76">
        <v>2244</v>
      </c>
      <c r="Q9" s="76">
        <v>2778</v>
      </c>
      <c r="R9" s="76">
        <v>2271</v>
      </c>
      <c r="S9" s="76">
        <v>2763</v>
      </c>
      <c r="T9" s="76">
        <v>2200</v>
      </c>
      <c r="U9" s="76">
        <v>2389</v>
      </c>
      <c r="V9" s="76">
        <v>2540</v>
      </c>
      <c r="W9" s="76">
        <v>2595</v>
      </c>
      <c r="X9" s="101">
        <v>2334</v>
      </c>
      <c r="Y9" s="101">
        <v>2397</v>
      </c>
      <c r="Z9" s="102">
        <v>2431</v>
      </c>
      <c r="AA9" s="102">
        <v>2397</v>
      </c>
    </row>
    <row r="10" spans="1:27" ht="17.25" customHeight="1">
      <c r="A10" s="74" t="s">
        <v>452</v>
      </c>
      <c r="B10" s="42">
        <v>565</v>
      </c>
      <c r="C10" s="42">
        <v>672</v>
      </c>
      <c r="D10" s="42">
        <v>605</v>
      </c>
      <c r="E10" s="42">
        <v>677</v>
      </c>
      <c r="F10" s="42">
        <v>610</v>
      </c>
      <c r="G10" s="42">
        <v>733</v>
      </c>
      <c r="H10" s="42">
        <v>644</v>
      </c>
      <c r="I10" s="42">
        <v>672</v>
      </c>
      <c r="J10" s="42">
        <v>671</v>
      </c>
      <c r="K10" s="42">
        <v>661</v>
      </c>
      <c r="L10" s="42">
        <v>693</v>
      </c>
      <c r="M10" s="42">
        <v>725</v>
      </c>
      <c r="N10" s="42">
        <v>730</v>
      </c>
      <c r="O10" s="42">
        <v>737</v>
      </c>
      <c r="P10" s="42">
        <v>740</v>
      </c>
      <c r="Q10" s="42">
        <v>676</v>
      </c>
      <c r="R10" s="42">
        <v>710</v>
      </c>
      <c r="S10" s="42">
        <v>653</v>
      </c>
      <c r="T10" s="42">
        <v>901</v>
      </c>
      <c r="U10" s="42">
        <v>625</v>
      </c>
      <c r="V10" s="42">
        <v>863</v>
      </c>
      <c r="W10" s="42">
        <v>599</v>
      </c>
      <c r="X10" s="103">
        <v>825</v>
      </c>
      <c r="Y10" s="103">
        <v>593</v>
      </c>
      <c r="Z10" s="104">
        <v>839</v>
      </c>
      <c r="AA10" s="104">
        <v>540</v>
      </c>
    </row>
    <row r="11" spans="1:27" ht="17.25" customHeight="1">
      <c r="A11" s="74" t="s">
        <v>453</v>
      </c>
      <c r="B11" s="42">
        <v>231</v>
      </c>
      <c r="C11" s="42">
        <v>140</v>
      </c>
      <c r="D11" s="42">
        <v>242</v>
      </c>
      <c r="E11" s="42">
        <v>129</v>
      </c>
      <c r="F11" s="42">
        <v>230</v>
      </c>
      <c r="G11" s="42">
        <v>136</v>
      </c>
      <c r="H11" s="42">
        <v>247</v>
      </c>
      <c r="I11" s="42">
        <v>152</v>
      </c>
      <c r="J11" s="42">
        <v>262</v>
      </c>
      <c r="K11" s="42">
        <v>147</v>
      </c>
      <c r="L11" s="42">
        <v>296</v>
      </c>
      <c r="M11" s="42">
        <v>125</v>
      </c>
      <c r="N11" s="42">
        <v>299</v>
      </c>
      <c r="O11" s="42">
        <v>141</v>
      </c>
      <c r="P11" s="42">
        <v>298</v>
      </c>
      <c r="Q11" s="42">
        <v>131</v>
      </c>
      <c r="R11" s="42">
        <v>290</v>
      </c>
      <c r="S11" s="42">
        <v>134</v>
      </c>
      <c r="T11" s="42">
        <v>316</v>
      </c>
      <c r="U11" s="42">
        <v>133</v>
      </c>
      <c r="V11" s="42">
        <v>274</v>
      </c>
      <c r="W11" s="42">
        <v>115</v>
      </c>
      <c r="X11" s="103">
        <v>288</v>
      </c>
      <c r="Y11" s="103">
        <v>92</v>
      </c>
      <c r="Z11" s="104">
        <v>292</v>
      </c>
      <c r="AA11" s="104">
        <v>121</v>
      </c>
    </row>
    <row r="12" spans="1:27" ht="17.25" customHeight="1">
      <c r="A12" s="74" t="s">
        <v>3</v>
      </c>
      <c r="B12" s="42">
        <v>380</v>
      </c>
      <c r="C12" s="103">
        <v>303</v>
      </c>
      <c r="D12" s="42">
        <v>448</v>
      </c>
      <c r="E12" s="103">
        <v>396</v>
      </c>
      <c r="F12" s="42">
        <v>458</v>
      </c>
      <c r="G12" s="103">
        <v>410</v>
      </c>
      <c r="H12" s="42">
        <v>499</v>
      </c>
      <c r="I12" s="103">
        <v>436</v>
      </c>
      <c r="J12" s="42">
        <v>494</v>
      </c>
      <c r="K12" s="103">
        <v>450</v>
      </c>
      <c r="L12" s="42">
        <v>498</v>
      </c>
      <c r="M12" s="103">
        <f>523+30+50</f>
        <v>603</v>
      </c>
      <c r="N12" s="42">
        <v>539</v>
      </c>
      <c r="O12" s="103">
        <f>561+16+46</f>
        <v>623</v>
      </c>
      <c r="P12" s="42">
        <v>550</v>
      </c>
      <c r="Q12" s="103">
        <v>635</v>
      </c>
      <c r="R12" s="42">
        <v>524</v>
      </c>
      <c r="S12" s="103">
        <v>580</v>
      </c>
      <c r="T12" s="42">
        <v>461</v>
      </c>
      <c r="U12" s="103">
        <v>499</v>
      </c>
      <c r="V12" s="42">
        <v>567</v>
      </c>
      <c r="W12" s="103">
        <v>466</v>
      </c>
      <c r="X12" s="103">
        <v>519</v>
      </c>
      <c r="Y12" s="103">
        <v>396</v>
      </c>
      <c r="Z12" s="104">
        <v>484</v>
      </c>
      <c r="AA12" s="104">
        <v>501</v>
      </c>
    </row>
    <row r="13" spans="1:27" ht="17.25" customHeight="1">
      <c r="A13" s="74" t="s">
        <v>4</v>
      </c>
      <c r="B13" s="373">
        <f>SUM(B9:B12)</f>
        <v>3690</v>
      </c>
      <c r="C13" s="373">
        <f>SUM(C9:C12)</f>
        <v>3333</v>
      </c>
      <c r="D13" s="373">
        <f>SUM(D9:D12)</f>
        <v>3939</v>
      </c>
      <c r="E13" s="373">
        <f>SUM(E9:E12)</f>
        <v>3783</v>
      </c>
      <c r="F13" s="373">
        <f t="shared" ref="F13:M13" si="0">SUM(F9:F12)</f>
        <v>3913</v>
      </c>
      <c r="G13" s="373">
        <f t="shared" si="0"/>
        <v>3788</v>
      </c>
      <c r="H13" s="373">
        <f t="shared" si="0"/>
        <v>3881</v>
      </c>
      <c r="I13" s="373">
        <f t="shared" si="0"/>
        <v>3551</v>
      </c>
      <c r="J13" s="373">
        <f t="shared" si="0"/>
        <v>3938</v>
      </c>
      <c r="K13" s="373">
        <f t="shared" si="0"/>
        <v>3615</v>
      </c>
      <c r="L13" s="373">
        <f t="shared" si="0"/>
        <v>3687</v>
      </c>
      <c r="M13" s="373">
        <f t="shared" si="0"/>
        <v>4166</v>
      </c>
      <c r="N13" s="373">
        <f t="shared" ref="N13:S13" si="1">SUM(N9:N12)</f>
        <v>3708</v>
      </c>
      <c r="O13" s="373">
        <f t="shared" si="1"/>
        <v>4496</v>
      </c>
      <c r="P13" s="373">
        <f t="shared" si="1"/>
        <v>3832</v>
      </c>
      <c r="Q13" s="373">
        <f t="shared" si="1"/>
        <v>4220</v>
      </c>
      <c r="R13" s="373">
        <f t="shared" si="1"/>
        <v>3795</v>
      </c>
      <c r="S13" s="373">
        <f t="shared" si="1"/>
        <v>4130</v>
      </c>
      <c r="T13" s="373">
        <f t="shared" ref="T13:Y13" si="2">SUM(T9:T12)</f>
        <v>3878</v>
      </c>
      <c r="U13" s="373">
        <f t="shared" si="2"/>
        <v>3646</v>
      </c>
      <c r="V13" s="373">
        <f t="shared" si="2"/>
        <v>4244</v>
      </c>
      <c r="W13" s="373">
        <f t="shared" si="2"/>
        <v>3775</v>
      </c>
      <c r="X13" s="373">
        <f t="shared" si="2"/>
        <v>3966</v>
      </c>
      <c r="Y13" s="373">
        <f t="shared" si="2"/>
        <v>3478</v>
      </c>
      <c r="Z13" s="373">
        <v>4046</v>
      </c>
      <c r="AA13" s="373">
        <v>3559</v>
      </c>
    </row>
    <row r="14" spans="1:27" ht="17.25" customHeight="1">
      <c r="A14" s="374" t="s">
        <v>5</v>
      </c>
      <c r="B14" s="690">
        <f>B13+C13</f>
        <v>7023</v>
      </c>
      <c r="C14" s="690"/>
      <c r="D14" s="690">
        <f>D13+E13</f>
        <v>7722</v>
      </c>
      <c r="E14" s="690"/>
      <c r="F14" s="690">
        <f>F13+G13</f>
        <v>7701</v>
      </c>
      <c r="G14" s="690"/>
      <c r="H14" s="690">
        <f>H13+I13</f>
        <v>7432</v>
      </c>
      <c r="I14" s="690"/>
      <c r="J14" s="690">
        <f>J13+K13</f>
        <v>7553</v>
      </c>
      <c r="K14" s="690"/>
      <c r="L14" s="690">
        <f>L13+M13</f>
        <v>7853</v>
      </c>
      <c r="M14" s="690"/>
      <c r="N14" s="690">
        <f>N13+O13</f>
        <v>8204</v>
      </c>
      <c r="O14" s="690"/>
      <c r="P14" s="690">
        <f>P13+Q13</f>
        <v>8052</v>
      </c>
      <c r="Q14" s="690"/>
      <c r="R14" s="690">
        <f>R13+S13</f>
        <v>7925</v>
      </c>
      <c r="S14" s="690"/>
      <c r="T14" s="690">
        <f>SUM(T13:U13)</f>
        <v>7524</v>
      </c>
      <c r="U14" s="690">
        <v>7444</v>
      </c>
      <c r="V14" s="690">
        <f>SUM(V13:W13)</f>
        <v>8019</v>
      </c>
      <c r="W14" s="690">
        <v>7444</v>
      </c>
      <c r="X14" s="690">
        <f>SUM(X13:Y13)</f>
        <v>7444</v>
      </c>
      <c r="Y14" s="690">
        <v>7444</v>
      </c>
      <c r="Z14" s="690">
        <f>SUM(Z13:AA13)</f>
        <v>7605</v>
      </c>
      <c r="AA14" s="691"/>
    </row>
    <row r="15" spans="1:27" ht="17.25" customHeight="1">
      <c r="A15" s="74" t="s">
        <v>6</v>
      </c>
      <c r="B15" s="42">
        <v>617</v>
      </c>
      <c r="C15" s="42">
        <v>39</v>
      </c>
      <c r="D15" s="42">
        <v>765</v>
      </c>
      <c r="E15" s="42">
        <v>34</v>
      </c>
      <c r="F15" s="42">
        <v>898</v>
      </c>
      <c r="G15" s="42">
        <v>24</v>
      </c>
      <c r="H15" s="42">
        <v>909</v>
      </c>
      <c r="I15" s="42">
        <v>9</v>
      </c>
      <c r="J15" s="42">
        <v>618</v>
      </c>
      <c r="K15" s="42"/>
      <c r="L15" s="42">
        <v>627</v>
      </c>
      <c r="M15" s="42">
        <v>0</v>
      </c>
      <c r="N15" s="42">
        <v>533</v>
      </c>
      <c r="O15" s="42">
        <v>2</v>
      </c>
      <c r="P15" s="42">
        <v>518</v>
      </c>
      <c r="Q15" s="42">
        <v>4</v>
      </c>
      <c r="R15" s="42">
        <v>479</v>
      </c>
      <c r="S15" s="42">
        <v>1</v>
      </c>
      <c r="T15" s="42">
        <v>464</v>
      </c>
      <c r="U15" s="42">
        <v>3</v>
      </c>
      <c r="V15" s="42">
        <v>422</v>
      </c>
      <c r="W15" s="42">
        <v>1</v>
      </c>
      <c r="X15" s="104">
        <v>431</v>
      </c>
      <c r="Y15" s="104">
        <v>0</v>
      </c>
      <c r="Z15" s="104">
        <v>329</v>
      </c>
      <c r="AA15" s="104">
        <v>1</v>
      </c>
    </row>
    <row r="16" spans="1:27" ht="17.25" customHeight="1">
      <c r="A16" s="74" t="s">
        <v>7</v>
      </c>
      <c r="B16" s="42">
        <v>121</v>
      </c>
      <c r="C16" s="42">
        <v>154</v>
      </c>
      <c r="D16" s="42">
        <v>136</v>
      </c>
      <c r="E16" s="42">
        <v>168</v>
      </c>
      <c r="F16" s="42">
        <v>194</v>
      </c>
      <c r="G16" s="42">
        <v>164</v>
      </c>
      <c r="H16" s="42">
        <v>301</v>
      </c>
      <c r="I16" s="42">
        <v>412</v>
      </c>
      <c r="J16" s="42">
        <v>341</v>
      </c>
      <c r="K16" s="42">
        <v>435</v>
      </c>
      <c r="L16" s="42">
        <v>353</v>
      </c>
      <c r="M16" s="42">
        <f>386+5</f>
        <v>391</v>
      </c>
      <c r="N16" s="42">
        <v>399</v>
      </c>
      <c r="O16" s="42">
        <v>406</v>
      </c>
      <c r="P16" s="42">
        <v>397</v>
      </c>
      <c r="Q16" s="42">
        <v>379</v>
      </c>
      <c r="R16" s="42">
        <v>433</v>
      </c>
      <c r="S16" s="42">
        <v>329</v>
      </c>
      <c r="T16" s="42">
        <v>523</v>
      </c>
      <c r="U16" s="42">
        <v>349</v>
      </c>
      <c r="V16" s="42">
        <v>537</v>
      </c>
      <c r="W16" s="42">
        <v>326</v>
      </c>
      <c r="X16" s="104">
        <v>620</v>
      </c>
      <c r="Y16" s="104">
        <v>329</v>
      </c>
      <c r="Z16" s="104">
        <v>473</v>
      </c>
      <c r="AA16" s="104">
        <v>290</v>
      </c>
    </row>
    <row r="17" spans="1:27" ht="17.25" customHeight="1">
      <c r="A17" s="74" t="s">
        <v>8</v>
      </c>
      <c r="B17" s="42">
        <v>36</v>
      </c>
      <c r="C17" s="42">
        <v>17</v>
      </c>
      <c r="D17" s="42">
        <v>2</v>
      </c>
      <c r="E17" s="42">
        <v>5</v>
      </c>
      <c r="F17" s="42">
        <v>215</v>
      </c>
      <c r="G17" s="42">
        <v>154</v>
      </c>
      <c r="H17" s="42">
        <v>273</v>
      </c>
      <c r="I17" s="42">
        <v>182</v>
      </c>
      <c r="J17" s="42">
        <v>257</v>
      </c>
      <c r="K17" s="42">
        <v>129</v>
      </c>
      <c r="L17" s="42">
        <v>216</v>
      </c>
      <c r="M17" s="42">
        <f>145+4+13</f>
        <v>162</v>
      </c>
      <c r="N17" s="42">
        <v>271</v>
      </c>
      <c r="O17" s="42">
        <v>130</v>
      </c>
      <c r="P17" s="42">
        <v>274</v>
      </c>
      <c r="Q17" s="42">
        <f>118+4</f>
        <v>122</v>
      </c>
      <c r="R17" s="42">
        <v>257</v>
      </c>
      <c r="S17" s="42">
        <v>128</v>
      </c>
      <c r="T17" s="42">
        <v>252</v>
      </c>
      <c r="U17" s="42">
        <v>117</v>
      </c>
      <c r="V17" s="42">
        <v>267</v>
      </c>
      <c r="W17" s="42">
        <v>103</v>
      </c>
      <c r="X17" s="104">
        <v>260</v>
      </c>
      <c r="Y17" s="104">
        <v>123</v>
      </c>
      <c r="Z17" s="104">
        <v>237</v>
      </c>
      <c r="AA17" s="104">
        <v>96</v>
      </c>
    </row>
    <row r="18" spans="1:27" ht="17.25" customHeight="1">
      <c r="A18" s="74" t="s">
        <v>9</v>
      </c>
      <c r="B18" s="41">
        <v>10099</v>
      </c>
      <c r="C18" s="41">
        <v>8758</v>
      </c>
      <c r="D18" s="41">
        <v>10511</v>
      </c>
      <c r="E18" s="41">
        <v>9066</v>
      </c>
      <c r="F18" s="41">
        <v>10403</v>
      </c>
      <c r="G18" s="41">
        <v>8735</v>
      </c>
      <c r="H18" s="41">
        <v>9946</v>
      </c>
      <c r="I18" s="41">
        <v>9312</v>
      </c>
      <c r="J18" s="41">
        <v>10624</v>
      </c>
      <c r="K18" s="41">
        <v>9218</v>
      </c>
      <c r="L18" s="41">
        <v>9606</v>
      </c>
      <c r="M18" s="41">
        <f>9270+262+726</f>
        <v>10258</v>
      </c>
      <c r="N18" s="41">
        <v>9981</v>
      </c>
      <c r="O18" s="41">
        <f>8973+220+588</f>
        <v>9781</v>
      </c>
      <c r="P18" s="41">
        <v>10273</v>
      </c>
      <c r="Q18" s="41">
        <f>8954+168+476</f>
        <v>9598</v>
      </c>
      <c r="R18" s="41">
        <v>10560</v>
      </c>
      <c r="S18" s="41">
        <v>8650</v>
      </c>
      <c r="T18" s="41">
        <v>10552</v>
      </c>
      <c r="U18" s="41">
        <v>9114</v>
      </c>
      <c r="V18" s="41">
        <v>10754</v>
      </c>
      <c r="W18" s="41">
        <v>8411</v>
      </c>
      <c r="X18" s="104">
        <v>10825</v>
      </c>
      <c r="Y18" s="104">
        <v>8081</v>
      </c>
      <c r="Z18" s="104">
        <v>10541</v>
      </c>
      <c r="AA18" s="104">
        <v>7543</v>
      </c>
    </row>
    <row r="19" spans="1:27" ht="17.25" customHeight="1">
      <c r="A19" s="74" t="s">
        <v>4</v>
      </c>
      <c r="B19" s="373">
        <f>SUM(B15:B18)</f>
        <v>10873</v>
      </c>
      <c r="C19" s="373">
        <f>SUM(C15:C18)</f>
        <v>8968</v>
      </c>
      <c r="D19" s="373">
        <f>SUM(D15:D18)</f>
        <v>11414</v>
      </c>
      <c r="E19" s="373">
        <f>SUM(E15:E18)</f>
        <v>9273</v>
      </c>
      <c r="F19" s="373">
        <f t="shared" ref="F19:M19" si="3">SUM(F15:F18)</f>
        <v>11710</v>
      </c>
      <c r="G19" s="373">
        <f t="shared" si="3"/>
        <v>9077</v>
      </c>
      <c r="H19" s="373">
        <f t="shared" si="3"/>
        <v>11429</v>
      </c>
      <c r="I19" s="373">
        <f t="shared" si="3"/>
        <v>9915</v>
      </c>
      <c r="J19" s="373">
        <f t="shared" si="3"/>
        <v>11840</v>
      </c>
      <c r="K19" s="373">
        <f t="shared" si="3"/>
        <v>9782</v>
      </c>
      <c r="L19" s="373">
        <f t="shared" si="3"/>
        <v>10802</v>
      </c>
      <c r="M19" s="373">
        <f t="shared" si="3"/>
        <v>10811</v>
      </c>
      <c r="N19" s="373">
        <f t="shared" ref="N19:AA19" si="4">SUM(N15:N18)</f>
        <v>11184</v>
      </c>
      <c r="O19" s="373">
        <f t="shared" si="4"/>
        <v>10319</v>
      </c>
      <c r="P19" s="373">
        <f t="shared" si="4"/>
        <v>11462</v>
      </c>
      <c r="Q19" s="373">
        <f t="shared" si="4"/>
        <v>10103</v>
      </c>
      <c r="R19" s="373">
        <f t="shared" si="4"/>
        <v>11729</v>
      </c>
      <c r="S19" s="373">
        <f t="shared" si="4"/>
        <v>9108</v>
      </c>
      <c r="T19" s="373">
        <f t="shared" si="4"/>
        <v>11791</v>
      </c>
      <c r="U19" s="373">
        <f t="shared" si="4"/>
        <v>9583</v>
      </c>
      <c r="V19" s="373">
        <f t="shared" si="4"/>
        <v>11980</v>
      </c>
      <c r="W19" s="373">
        <f t="shared" si="4"/>
        <v>8841</v>
      </c>
      <c r="X19" s="373">
        <f t="shared" si="4"/>
        <v>12136</v>
      </c>
      <c r="Y19" s="373">
        <f t="shared" si="4"/>
        <v>8533</v>
      </c>
      <c r="Z19" s="373">
        <f t="shared" si="4"/>
        <v>11580</v>
      </c>
      <c r="AA19" s="373">
        <f t="shared" si="4"/>
        <v>7930</v>
      </c>
    </row>
    <row r="20" spans="1:27" ht="17.25" customHeight="1">
      <c r="A20" s="374" t="s">
        <v>441</v>
      </c>
      <c r="B20" s="690">
        <f>B19+C19</f>
        <v>19841</v>
      </c>
      <c r="C20" s="690"/>
      <c r="D20" s="690">
        <f>D19+E19</f>
        <v>20687</v>
      </c>
      <c r="E20" s="690"/>
      <c r="F20" s="690">
        <f>F19+G19</f>
        <v>20787</v>
      </c>
      <c r="G20" s="690"/>
      <c r="H20" s="690">
        <f>H19+I19</f>
        <v>21344</v>
      </c>
      <c r="I20" s="690"/>
      <c r="J20" s="690">
        <f>J19+K19</f>
        <v>21622</v>
      </c>
      <c r="K20" s="690"/>
      <c r="L20" s="690">
        <f>L19+M19</f>
        <v>21613</v>
      </c>
      <c r="M20" s="690"/>
      <c r="N20" s="690">
        <f>N19+O19</f>
        <v>21503</v>
      </c>
      <c r="O20" s="690"/>
      <c r="P20" s="690">
        <f>P19+Q19</f>
        <v>21565</v>
      </c>
      <c r="Q20" s="690"/>
      <c r="R20" s="690">
        <f>R19+S19</f>
        <v>20837</v>
      </c>
      <c r="S20" s="690"/>
      <c r="T20" s="690">
        <f>SUM(T19,U19)</f>
        <v>21374</v>
      </c>
      <c r="U20" s="690"/>
      <c r="V20" s="690">
        <f>SUM(V19,W19)</f>
        <v>20821</v>
      </c>
      <c r="W20" s="690"/>
      <c r="X20" s="690">
        <f>SUM(X19,Y19)</f>
        <v>20669</v>
      </c>
      <c r="Y20" s="690"/>
      <c r="Z20" s="690">
        <f>Z19+AA19</f>
        <v>19510</v>
      </c>
      <c r="AA20" s="691"/>
    </row>
    <row r="21" spans="1:27" ht="17.25" customHeight="1">
      <c r="A21" s="74" t="s">
        <v>11</v>
      </c>
      <c r="B21" s="373">
        <f>B13+B19</f>
        <v>14563</v>
      </c>
      <c r="C21" s="373">
        <f>C13+C19</f>
        <v>12301</v>
      </c>
      <c r="D21" s="373">
        <f>D13+D19</f>
        <v>15353</v>
      </c>
      <c r="E21" s="373">
        <f>E13+E19</f>
        <v>13056</v>
      </c>
      <c r="F21" s="373">
        <f t="shared" ref="F21:K21" si="5">F13+F19</f>
        <v>15623</v>
      </c>
      <c r="G21" s="373">
        <f t="shared" si="5"/>
        <v>12865</v>
      </c>
      <c r="H21" s="373">
        <f t="shared" si="5"/>
        <v>15310</v>
      </c>
      <c r="I21" s="373">
        <f t="shared" si="5"/>
        <v>13466</v>
      </c>
      <c r="J21" s="373">
        <f t="shared" si="5"/>
        <v>15778</v>
      </c>
      <c r="K21" s="373">
        <f t="shared" si="5"/>
        <v>13397</v>
      </c>
      <c r="L21" s="373">
        <f t="shared" ref="L21:Q21" si="6">L13+L19</f>
        <v>14489</v>
      </c>
      <c r="M21" s="373">
        <f t="shared" si="6"/>
        <v>14977</v>
      </c>
      <c r="N21" s="373">
        <f t="shared" si="6"/>
        <v>14892</v>
      </c>
      <c r="O21" s="373">
        <f t="shared" si="6"/>
        <v>14815</v>
      </c>
      <c r="P21" s="373">
        <f t="shared" si="6"/>
        <v>15294</v>
      </c>
      <c r="Q21" s="373">
        <f t="shared" si="6"/>
        <v>14323</v>
      </c>
      <c r="R21" s="373">
        <v>15524</v>
      </c>
      <c r="S21" s="373">
        <v>13782</v>
      </c>
      <c r="T21" s="373">
        <f t="shared" ref="T21:Y21" si="7">SUM(T13,T19)</f>
        <v>15669</v>
      </c>
      <c r="U21" s="373">
        <f t="shared" si="7"/>
        <v>13229</v>
      </c>
      <c r="V21" s="373">
        <f t="shared" si="7"/>
        <v>16224</v>
      </c>
      <c r="W21" s="373">
        <f t="shared" si="7"/>
        <v>12616</v>
      </c>
      <c r="X21" s="373">
        <f t="shared" si="7"/>
        <v>16102</v>
      </c>
      <c r="Y21" s="373">
        <f t="shared" si="7"/>
        <v>12011</v>
      </c>
      <c r="Z21" s="373">
        <v>15626</v>
      </c>
      <c r="AA21" s="373">
        <v>11489</v>
      </c>
    </row>
    <row r="22" spans="1:27" ht="17.25" customHeight="1">
      <c r="A22" s="74" t="s">
        <v>442</v>
      </c>
      <c r="B22" s="375">
        <f>B21/B23</f>
        <v>0.54210095294818339</v>
      </c>
      <c r="C22" s="375">
        <f>C21/B23</f>
        <v>0.45789904705181655</v>
      </c>
      <c r="D22" s="375">
        <f>D21/D23</f>
        <v>0.54042732936745397</v>
      </c>
      <c r="E22" s="375">
        <f>E21/D23</f>
        <v>0.45957267063254603</v>
      </c>
      <c r="F22" s="375">
        <f>F21/F23</f>
        <v>0.54840634653187303</v>
      </c>
      <c r="G22" s="375">
        <f>G21/F23</f>
        <v>0.45159365346812691</v>
      </c>
      <c r="H22" s="375">
        <f>H21/H23</f>
        <v>0.53204058938003895</v>
      </c>
      <c r="I22" s="375">
        <f>I21/H23</f>
        <v>0.4679594106199611</v>
      </c>
      <c r="J22" s="375">
        <f>J21/J23</f>
        <v>0.54080548414738649</v>
      </c>
      <c r="K22" s="375">
        <f>K21/J23</f>
        <v>0.45919451585261356</v>
      </c>
      <c r="L22" s="375">
        <f>L21/L23</f>
        <v>0.49171926966673452</v>
      </c>
      <c r="M22" s="375">
        <f>M21/L23</f>
        <v>0.50828073033326548</v>
      </c>
      <c r="N22" s="375">
        <f>N21/N23</f>
        <v>0.50129599084390886</v>
      </c>
      <c r="O22" s="375">
        <f>O21/N23</f>
        <v>0.49870400915609114</v>
      </c>
      <c r="P22" s="375">
        <f>P21/P23</f>
        <v>0.51639261235101463</v>
      </c>
      <c r="Q22" s="375">
        <f>Q21/P23</f>
        <v>0.48360738764898537</v>
      </c>
      <c r="R22" s="375">
        <f>R21/R23</f>
        <v>0.52972087627107078</v>
      </c>
      <c r="S22" s="375">
        <f>S21/R23</f>
        <v>0.47027912372892922</v>
      </c>
      <c r="T22" s="375">
        <f>+T21/T23</f>
        <v>0.54221745449512082</v>
      </c>
      <c r="U22" s="375">
        <f>+U21/T23</f>
        <v>0.45778254550487923</v>
      </c>
      <c r="V22" s="375">
        <f>+V21/V23</f>
        <v>0.56255201109570041</v>
      </c>
      <c r="W22" s="375">
        <f>+W21/V23</f>
        <v>0.43744798890429959</v>
      </c>
      <c r="X22" s="375">
        <f>+X21/X23</f>
        <v>0.57275993312702311</v>
      </c>
      <c r="Y22" s="375">
        <f>+Y21/X23</f>
        <v>0.42724006687297689</v>
      </c>
      <c r="Z22" s="375">
        <f>+Z21/Z23</f>
        <v>0.57628618845657387</v>
      </c>
      <c r="AA22" s="375">
        <f>+AA21/Z23</f>
        <v>0.42371381154342613</v>
      </c>
    </row>
    <row r="23" spans="1:27" ht="17.25" customHeight="1" thickBot="1">
      <c r="A23" s="376" t="s">
        <v>12</v>
      </c>
      <c r="B23" s="687">
        <f>B21+C21</f>
        <v>26864</v>
      </c>
      <c r="C23" s="687"/>
      <c r="D23" s="687">
        <f>D21+E21</f>
        <v>28409</v>
      </c>
      <c r="E23" s="687"/>
      <c r="F23" s="687">
        <f>F21+G21</f>
        <v>28488</v>
      </c>
      <c r="G23" s="687"/>
      <c r="H23" s="687">
        <f>H21+I21</f>
        <v>28776</v>
      </c>
      <c r="I23" s="687"/>
      <c r="J23" s="687">
        <f>J21+K21</f>
        <v>29175</v>
      </c>
      <c r="K23" s="687"/>
      <c r="L23" s="687">
        <f>L21+M21</f>
        <v>29466</v>
      </c>
      <c r="M23" s="687"/>
      <c r="N23" s="687">
        <f>N21+O21</f>
        <v>29707</v>
      </c>
      <c r="O23" s="687"/>
      <c r="P23" s="687">
        <f>P21+Q21</f>
        <v>29617</v>
      </c>
      <c r="Q23" s="687"/>
      <c r="R23" s="687">
        <f>R21+S21</f>
        <v>29306</v>
      </c>
      <c r="S23" s="687"/>
      <c r="T23" s="687">
        <f>SUM(T21,U21)</f>
        <v>28898</v>
      </c>
      <c r="U23" s="687"/>
      <c r="V23" s="687">
        <f>SUM(V21,W21)</f>
        <v>28840</v>
      </c>
      <c r="W23" s="687"/>
      <c r="X23" s="687">
        <f>SUM(X21,Y21)</f>
        <v>28113</v>
      </c>
      <c r="Y23" s="687"/>
      <c r="Z23" s="687">
        <f>SUM(Z21:AA21)</f>
        <v>27115</v>
      </c>
      <c r="AA23" s="689"/>
    </row>
    <row r="24" spans="1:27">
      <c r="Z24" s="100"/>
      <c r="AA24" s="100"/>
    </row>
    <row r="25" spans="1:27">
      <c r="A25" s="92" t="s">
        <v>537</v>
      </c>
    </row>
    <row r="27" spans="1:27" s="105" customFormat="1">
      <c r="A27" s="105" t="s">
        <v>302</v>
      </c>
      <c r="Z27" s="106"/>
      <c r="AA27" s="106"/>
    </row>
    <row r="28" spans="1:27">
      <c r="Z28" s="100"/>
      <c r="AA28" s="100"/>
    </row>
    <row r="29" spans="1:27">
      <c r="Z29" s="100"/>
      <c r="AA29" s="100"/>
    </row>
    <row r="30" spans="1:27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0"/>
      <c r="AA30" s="100"/>
    </row>
    <row r="31" spans="1:27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0"/>
      <c r="AA31" s="100"/>
    </row>
    <row r="32" spans="1:27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0"/>
      <c r="AA32" s="100"/>
    </row>
    <row r="33" spans="1:27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0"/>
      <c r="AA33" s="100"/>
    </row>
    <row r="34" spans="1:27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0"/>
      <c r="AA34" s="100"/>
    </row>
    <row r="35" spans="1:27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0"/>
      <c r="AA35" s="100"/>
    </row>
    <row r="36" spans="1:27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0"/>
      <c r="AA36" s="100"/>
    </row>
    <row r="37" spans="1:27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0"/>
      <c r="AA37" s="100"/>
    </row>
    <row r="38" spans="1:27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0"/>
      <c r="AA38" s="100"/>
    </row>
    <row r="39" spans="1:27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0"/>
      <c r="AA39" s="100"/>
    </row>
    <row r="40" spans="1:27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0"/>
      <c r="AA40" s="100"/>
    </row>
    <row r="41" spans="1:27">
      <c r="Z41" s="100"/>
      <c r="AA41" s="100"/>
    </row>
  </sheetData>
  <mergeCells count="53">
    <mergeCell ref="B7:C7"/>
    <mergeCell ref="B14:C14"/>
    <mergeCell ref="B20:C20"/>
    <mergeCell ref="B23:C23"/>
    <mergeCell ref="D7:E7"/>
    <mergeCell ref="D14:E14"/>
    <mergeCell ref="D20:E20"/>
    <mergeCell ref="D23:E23"/>
    <mergeCell ref="Z7:AA7"/>
    <mergeCell ref="A7:A8"/>
    <mergeCell ref="V7:W7"/>
    <mergeCell ref="V14:W14"/>
    <mergeCell ref="V20:W20"/>
    <mergeCell ref="T7:U7"/>
    <mergeCell ref="H7:I7"/>
    <mergeCell ref="H14:I14"/>
    <mergeCell ref="H20:I20"/>
    <mergeCell ref="N7:O7"/>
    <mergeCell ref="R7:S7"/>
    <mergeCell ref="R14:S14"/>
    <mergeCell ref="F7:G7"/>
    <mergeCell ref="F14:G14"/>
    <mergeCell ref="F20:G20"/>
    <mergeCell ref="L14:M14"/>
    <mergeCell ref="Z23:AA23"/>
    <mergeCell ref="P14:Q14"/>
    <mergeCell ref="Z14:AA14"/>
    <mergeCell ref="N14:O14"/>
    <mergeCell ref="P20:Q20"/>
    <mergeCell ref="Z20:AA20"/>
    <mergeCell ref="N23:O23"/>
    <mergeCell ref="X14:Y14"/>
    <mergeCell ref="X20:Y20"/>
    <mergeCell ref="R20:S20"/>
    <mergeCell ref="T14:U14"/>
    <mergeCell ref="T20:U20"/>
    <mergeCell ref="N20:O20"/>
    <mergeCell ref="R23:S23"/>
    <mergeCell ref="F23:G23"/>
    <mergeCell ref="X23:Y23"/>
    <mergeCell ref="P7:Q7"/>
    <mergeCell ref="V23:W23"/>
    <mergeCell ref="P23:Q23"/>
    <mergeCell ref="T23:U23"/>
    <mergeCell ref="L7:M7"/>
    <mergeCell ref="X7:Y7"/>
    <mergeCell ref="H23:I23"/>
    <mergeCell ref="L20:M20"/>
    <mergeCell ref="J7:K7"/>
    <mergeCell ref="J14:K14"/>
    <mergeCell ref="J20:K20"/>
    <mergeCell ref="J23:K23"/>
    <mergeCell ref="L23:M23"/>
  </mergeCells>
  <phoneticPr fontId="2" type="noConversion"/>
  <hyperlinks>
    <hyperlink ref="A27" location="Definitions!A1" display="Click here to see notes, definitions, and source" xr:uid="{00000000-0004-0000-0100-000000000000}"/>
    <hyperlink ref="Z1" location="'Table of Contents'!A1" display="contents" xr:uid="{00000000-0004-0000-0100-000001000000}"/>
  </hyperlinks>
  <printOptions horizontalCentered="1"/>
  <pageMargins left="0.4" right="0.4" top="0.75" bottom="0.75" header="0.3" footer="0.3"/>
  <pageSetup orientation="landscape" r:id="rId1"/>
  <headerFooter alignWithMargins="0"/>
  <ignoredErrors>
    <ignoredError sqref="W19:AA19 T19:U21 T22" formulaRange="1"/>
    <ignoredError sqref="X21 V21:V22 W22:Z22 AA22 K22 M22 O22:Q22 I22:J22 R22:S22 N22 L22" formula="1"/>
    <ignoredError sqref="U22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R55"/>
  <sheetViews>
    <sheetView workbookViewId="0"/>
  </sheetViews>
  <sheetFormatPr defaultRowHeight="12.75"/>
  <cols>
    <col min="1" max="1" width="11.7109375" style="110" customWidth="1"/>
    <col min="2" max="2" width="14.42578125" style="110" customWidth="1"/>
    <col min="3" max="3" width="17" style="110" customWidth="1"/>
    <col min="4" max="4" width="17.5703125" style="110" customWidth="1"/>
    <col min="5" max="5" width="15.5703125" style="110" customWidth="1"/>
    <col min="6" max="10" width="9.140625" style="110"/>
    <col min="11" max="11" width="26.85546875" style="110" customWidth="1"/>
    <col min="12" max="16384" width="9.140625" style="110"/>
  </cols>
  <sheetData>
    <row r="1" spans="1:5" ht="15.75">
      <c r="A1" s="176" t="s">
        <v>361</v>
      </c>
      <c r="E1" s="107" t="s">
        <v>390</v>
      </c>
    </row>
    <row r="2" spans="1:5" ht="15">
      <c r="A2" s="178" t="s">
        <v>307</v>
      </c>
    </row>
    <row r="3" spans="1:5" ht="17.25" customHeight="1">
      <c r="A3" s="150" t="s">
        <v>143</v>
      </c>
      <c r="B3" s="91"/>
      <c r="C3" s="265"/>
      <c r="D3" s="265"/>
    </row>
    <row r="4" spans="1:5" ht="17.25" customHeight="1">
      <c r="A4" s="268" t="s">
        <v>314</v>
      </c>
      <c r="B4" s="268"/>
      <c r="C4" s="269"/>
      <c r="D4" s="269"/>
      <c r="E4" s="269"/>
    </row>
    <row r="5" spans="1:5" ht="17.25" customHeight="1">
      <c r="A5" s="98" t="s">
        <v>739</v>
      </c>
      <c r="B5" s="270"/>
      <c r="C5" s="271"/>
      <c r="D5" s="271"/>
    </row>
    <row r="6" spans="1:5" ht="13.5" thickBot="1">
      <c r="A6" s="270"/>
      <c r="B6" s="270"/>
      <c r="C6" s="271"/>
      <c r="D6" s="271"/>
      <c r="E6" s="271"/>
    </row>
    <row r="7" spans="1:5" ht="39" thickBot="1">
      <c r="A7" s="267" t="s">
        <v>311</v>
      </c>
      <c r="B7" s="62" t="s">
        <v>283</v>
      </c>
      <c r="C7" s="63" t="s">
        <v>315</v>
      </c>
      <c r="D7" s="63" t="s">
        <v>316</v>
      </c>
      <c r="E7" s="64" t="s">
        <v>282</v>
      </c>
    </row>
    <row r="8" spans="1:5">
      <c r="A8" s="753" t="s">
        <v>737</v>
      </c>
      <c r="B8" s="289" t="s">
        <v>124</v>
      </c>
      <c r="C8" s="333">
        <v>2189</v>
      </c>
      <c r="D8" s="334">
        <v>123</v>
      </c>
      <c r="E8" s="335">
        <f>SUM(C8:D8)</f>
        <v>2312</v>
      </c>
    </row>
    <row r="9" spans="1:5">
      <c r="A9" s="754"/>
      <c r="B9" s="290" t="s">
        <v>123</v>
      </c>
      <c r="C9" s="336">
        <v>2366</v>
      </c>
      <c r="D9" s="336">
        <v>54</v>
      </c>
      <c r="E9" s="337">
        <f>SUM(C9:D9)</f>
        <v>2420</v>
      </c>
    </row>
    <row r="10" spans="1:5" ht="13.5" thickBot="1">
      <c r="A10" s="755"/>
      <c r="B10" s="390" t="s">
        <v>282</v>
      </c>
      <c r="C10" s="391">
        <f>SUM(C8:C9)</f>
        <v>4555</v>
      </c>
      <c r="D10" s="391">
        <f>SUM(D8:D9)</f>
        <v>177</v>
      </c>
      <c r="E10" s="392">
        <f>SUM(E8:E9)</f>
        <v>4732</v>
      </c>
    </row>
    <row r="11" spans="1:5">
      <c r="A11" s="753" t="s">
        <v>709</v>
      </c>
      <c r="B11" s="289" t="s">
        <v>124</v>
      </c>
      <c r="C11" s="333">
        <v>2361</v>
      </c>
      <c r="D11" s="334">
        <v>268</v>
      </c>
      <c r="E11" s="335">
        <f>SUM(C11:D11)</f>
        <v>2629</v>
      </c>
    </row>
    <row r="12" spans="1:5">
      <c r="A12" s="754"/>
      <c r="B12" s="290" t="s">
        <v>123</v>
      </c>
      <c r="C12" s="336">
        <v>2504</v>
      </c>
      <c r="D12" s="336">
        <v>92</v>
      </c>
      <c r="E12" s="337">
        <f>SUM(C12:D12)</f>
        <v>2596</v>
      </c>
    </row>
    <row r="13" spans="1:5" ht="13.5" thickBot="1">
      <c r="A13" s="755"/>
      <c r="B13" s="390" t="s">
        <v>282</v>
      </c>
      <c r="C13" s="391">
        <f>SUM(C11:C12)</f>
        <v>4865</v>
      </c>
      <c r="D13" s="391">
        <f>SUM(D11:D12)</f>
        <v>360</v>
      </c>
      <c r="E13" s="392">
        <f>SUM(E11:E12)</f>
        <v>5225</v>
      </c>
    </row>
    <row r="14" spans="1:5">
      <c r="A14" s="753" t="s">
        <v>666</v>
      </c>
      <c r="B14" s="289" t="s">
        <v>124</v>
      </c>
      <c r="C14" s="333">
        <v>2404</v>
      </c>
      <c r="D14" s="334">
        <v>256</v>
      </c>
      <c r="E14" s="335">
        <f>SUM(C14:D14)</f>
        <v>2660</v>
      </c>
    </row>
    <row r="15" spans="1:5">
      <c r="A15" s="754"/>
      <c r="B15" s="290" t="s">
        <v>123</v>
      </c>
      <c r="C15" s="336">
        <v>2371</v>
      </c>
      <c r="D15" s="336">
        <v>93</v>
      </c>
      <c r="E15" s="337">
        <f>SUM(C15:D15)</f>
        <v>2464</v>
      </c>
    </row>
    <row r="16" spans="1:5" ht="13.5" thickBot="1">
      <c r="A16" s="755"/>
      <c r="B16" s="390" t="s">
        <v>282</v>
      </c>
      <c r="C16" s="391">
        <f>SUM(C14:C15)</f>
        <v>4775</v>
      </c>
      <c r="D16" s="391">
        <f>SUM(D14:D15)</f>
        <v>349</v>
      </c>
      <c r="E16" s="392">
        <f>SUM(E14:E15)</f>
        <v>5124</v>
      </c>
    </row>
    <row r="17" spans="1:5">
      <c r="A17" s="753" t="s">
        <v>624</v>
      </c>
      <c r="B17" s="289" t="s">
        <v>124</v>
      </c>
      <c r="C17" s="333">
        <v>2309</v>
      </c>
      <c r="D17" s="334">
        <v>210</v>
      </c>
      <c r="E17" s="335">
        <f>SUM(C17:D17)</f>
        <v>2519</v>
      </c>
    </row>
    <row r="18" spans="1:5">
      <c r="A18" s="754"/>
      <c r="B18" s="290" t="s">
        <v>123</v>
      </c>
      <c r="C18" s="336">
        <v>2177</v>
      </c>
      <c r="D18" s="336">
        <v>86</v>
      </c>
      <c r="E18" s="337">
        <f>SUM(C18:D18)</f>
        <v>2263</v>
      </c>
    </row>
    <row r="19" spans="1:5" ht="13.5" thickBot="1">
      <c r="A19" s="755"/>
      <c r="B19" s="390" t="s">
        <v>282</v>
      </c>
      <c r="C19" s="391">
        <f>SUM(C17:C18)</f>
        <v>4486</v>
      </c>
      <c r="D19" s="391">
        <f>SUM(D17:D18)</f>
        <v>296</v>
      </c>
      <c r="E19" s="392">
        <f>SUM(E17:E18)</f>
        <v>4782</v>
      </c>
    </row>
    <row r="20" spans="1:5">
      <c r="A20" s="753" t="s">
        <v>588</v>
      </c>
      <c r="B20" s="289" t="s">
        <v>124</v>
      </c>
      <c r="C20" s="333">
        <v>2405</v>
      </c>
      <c r="D20" s="334">
        <v>225</v>
      </c>
      <c r="E20" s="335">
        <f>SUM(C20:D20)</f>
        <v>2630</v>
      </c>
    </row>
    <row r="21" spans="1:5">
      <c r="A21" s="754"/>
      <c r="B21" s="290" t="s">
        <v>123</v>
      </c>
      <c r="C21" s="336">
        <v>2167</v>
      </c>
      <c r="D21" s="336">
        <v>71</v>
      </c>
      <c r="E21" s="337">
        <f>SUM(C21:D21)</f>
        <v>2238</v>
      </c>
    </row>
    <row r="22" spans="1:5" ht="13.5" thickBot="1">
      <c r="A22" s="755"/>
      <c r="B22" s="390" t="s">
        <v>282</v>
      </c>
      <c r="C22" s="391">
        <f>SUM(C20:C21)</f>
        <v>4572</v>
      </c>
      <c r="D22" s="391">
        <f>SUM(D20:D21)</f>
        <v>296</v>
      </c>
      <c r="E22" s="392">
        <f>SUM(E20:E21)</f>
        <v>4868</v>
      </c>
    </row>
    <row r="23" spans="1:5">
      <c r="A23" s="753" t="s">
        <v>562</v>
      </c>
      <c r="B23" s="289" t="s">
        <v>124</v>
      </c>
      <c r="C23" s="333">
        <v>2387</v>
      </c>
      <c r="D23" s="334">
        <v>179</v>
      </c>
      <c r="E23" s="335">
        <f>SUM(C23:D23)</f>
        <v>2566</v>
      </c>
    </row>
    <row r="24" spans="1:5">
      <c r="A24" s="754"/>
      <c r="B24" s="290" t="s">
        <v>123</v>
      </c>
      <c r="C24" s="336">
        <v>2256</v>
      </c>
      <c r="D24" s="336">
        <v>91</v>
      </c>
      <c r="E24" s="337">
        <f>SUM(C24:D24)</f>
        <v>2347</v>
      </c>
    </row>
    <row r="25" spans="1:5" ht="13.5" thickBot="1">
      <c r="A25" s="755"/>
      <c r="B25" s="390" t="s">
        <v>282</v>
      </c>
      <c r="C25" s="391">
        <f>SUM(C23:C24)</f>
        <v>4643</v>
      </c>
      <c r="D25" s="391">
        <f>SUM(D23:D24)</f>
        <v>270</v>
      </c>
      <c r="E25" s="392">
        <f>SUM(E23:E24)</f>
        <v>4913</v>
      </c>
    </row>
    <row r="26" spans="1:5">
      <c r="A26" s="753" t="s">
        <v>528</v>
      </c>
      <c r="B26" s="289" t="s">
        <v>124</v>
      </c>
      <c r="C26" s="333">
        <v>2539</v>
      </c>
      <c r="D26" s="334">
        <v>187</v>
      </c>
      <c r="E26" s="335">
        <f>SUM(C26:D26)</f>
        <v>2726</v>
      </c>
    </row>
    <row r="27" spans="1:5">
      <c r="A27" s="754"/>
      <c r="B27" s="290" t="s">
        <v>123</v>
      </c>
      <c r="C27" s="336">
        <v>2340</v>
      </c>
      <c r="D27" s="336">
        <v>69</v>
      </c>
      <c r="E27" s="337">
        <f>SUM(C27:D27)</f>
        <v>2409</v>
      </c>
    </row>
    <row r="28" spans="1:5" ht="13.5" thickBot="1">
      <c r="A28" s="755"/>
      <c r="B28" s="390" t="s">
        <v>282</v>
      </c>
      <c r="C28" s="391">
        <f>SUM(C26:C27)</f>
        <v>4879</v>
      </c>
      <c r="D28" s="391">
        <f>SUM(D26:D27)</f>
        <v>256</v>
      </c>
      <c r="E28" s="392">
        <f>SUM(E26:E27)</f>
        <v>5135</v>
      </c>
    </row>
    <row r="29" spans="1:5">
      <c r="A29" s="753" t="s">
        <v>519</v>
      </c>
      <c r="B29" s="289" t="s">
        <v>124</v>
      </c>
      <c r="C29" s="333">
        <v>2578</v>
      </c>
      <c r="D29" s="334">
        <v>158</v>
      </c>
      <c r="E29" s="335">
        <f>SUM(C29:D29)</f>
        <v>2736</v>
      </c>
    </row>
    <row r="30" spans="1:5">
      <c r="A30" s="754"/>
      <c r="B30" s="290" t="s">
        <v>123</v>
      </c>
      <c r="C30" s="336">
        <v>2214</v>
      </c>
      <c r="D30" s="336">
        <v>72</v>
      </c>
      <c r="E30" s="337">
        <f>SUM(C30:D30)</f>
        <v>2286</v>
      </c>
    </row>
    <row r="31" spans="1:5" ht="13.5" thickBot="1">
      <c r="A31" s="755"/>
      <c r="B31" s="390" t="s">
        <v>282</v>
      </c>
      <c r="C31" s="391">
        <f>SUM(C29:C30)</f>
        <v>4792</v>
      </c>
      <c r="D31" s="391">
        <f>SUM(D29:D30)</f>
        <v>230</v>
      </c>
      <c r="E31" s="392">
        <f>SUM(E29:E30)</f>
        <v>5022</v>
      </c>
    </row>
    <row r="32" spans="1:5">
      <c r="A32" s="753" t="s">
        <v>466</v>
      </c>
      <c r="B32" s="289" t="s">
        <v>124</v>
      </c>
      <c r="C32" s="333">
        <v>2585</v>
      </c>
      <c r="D32" s="334">
        <v>151</v>
      </c>
      <c r="E32" s="335">
        <f>SUM(C32:D32)</f>
        <v>2736</v>
      </c>
    </row>
    <row r="33" spans="1:5">
      <c r="A33" s="754"/>
      <c r="B33" s="290" t="s">
        <v>123</v>
      </c>
      <c r="C33" s="336">
        <v>2235</v>
      </c>
      <c r="D33" s="336">
        <v>63</v>
      </c>
      <c r="E33" s="337">
        <f>SUM(C33:D33)</f>
        <v>2298</v>
      </c>
    </row>
    <row r="34" spans="1:5" ht="13.5" thickBot="1">
      <c r="A34" s="755"/>
      <c r="B34" s="390" t="s">
        <v>282</v>
      </c>
      <c r="C34" s="391">
        <f>SUM(C32:C33)</f>
        <v>4820</v>
      </c>
      <c r="D34" s="391">
        <f>SUM(D32:D33)</f>
        <v>214</v>
      </c>
      <c r="E34" s="392">
        <f>SUM(E32:E33)</f>
        <v>5034</v>
      </c>
    </row>
    <row r="35" spans="1:5">
      <c r="A35" s="753" t="s">
        <v>451</v>
      </c>
      <c r="B35" s="289" t="s">
        <v>124</v>
      </c>
      <c r="C35" s="333">
        <v>2347</v>
      </c>
      <c r="D35" s="334">
        <v>132</v>
      </c>
      <c r="E35" s="338">
        <f>SUM(C35:D35)</f>
        <v>2479</v>
      </c>
    </row>
    <row r="36" spans="1:5">
      <c r="A36" s="754"/>
      <c r="B36" s="290" t="s">
        <v>123</v>
      </c>
      <c r="C36" s="336">
        <v>2045</v>
      </c>
      <c r="D36" s="336">
        <v>65</v>
      </c>
      <c r="E36" s="339">
        <f>SUM(C36:D36)</f>
        <v>2110</v>
      </c>
    </row>
    <row r="37" spans="1:5" ht="13.5" thickBot="1">
      <c r="A37" s="755"/>
      <c r="B37" s="390" t="s">
        <v>282</v>
      </c>
      <c r="C37" s="391">
        <f>SUM(C35:C36)</f>
        <v>4392</v>
      </c>
      <c r="D37" s="391">
        <f>SUM(D35:D36)</f>
        <v>197</v>
      </c>
      <c r="E37" s="393">
        <f>SUM(E35:E36)</f>
        <v>4589</v>
      </c>
    </row>
    <row r="38" spans="1:5">
      <c r="A38" s="753" t="s">
        <v>392</v>
      </c>
      <c r="B38" s="289" t="s">
        <v>124</v>
      </c>
      <c r="C38" s="333">
        <v>2676</v>
      </c>
      <c r="D38" s="334">
        <f>E38-C38</f>
        <v>139</v>
      </c>
      <c r="E38" s="338">
        <v>2815</v>
      </c>
    </row>
    <row r="39" spans="1:5">
      <c r="A39" s="754"/>
      <c r="B39" s="290" t="s">
        <v>123</v>
      </c>
      <c r="C39" s="336">
        <v>2268</v>
      </c>
      <c r="D39" s="336">
        <f>E39-C39</f>
        <v>52</v>
      </c>
      <c r="E39" s="337">
        <v>2320</v>
      </c>
    </row>
    <row r="40" spans="1:5" ht="13.5" thickBot="1">
      <c r="A40" s="755"/>
      <c r="B40" s="390" t="s">
        <v>282</v>
      </c>
      <c r="C40" s="391">
        <f>SUM(C38:C39)</f>
        <v>4944</v>
      </c>
      <c r="D40" s="391">
        <f>SUM(D38:D39)</f>
        <v>191</v>
      </c>
      <c r="E40" s="393">
        <f>SUM(E38:E39)</f>
        <v>5135</v>
      </c>
    </row>
    <row r="41" spans="1:5">
      <c r="A41" s="756" t="s">
        <v>374</v>
      </c>
      <c r="B41" s="289" t="s">
        <v>124</v>
      </c>
      <c r="C41" s="340">
        <v>2414</v>
      </c>
      <c r="D41" s="341">
        <v>132</v>
      </c>
      <c r="E41" s="339">
        <f>SUM(C41:D41)</f>
        <v>2546</v>
      </c>
    </row>
    <row r="42" spans="1:5">
      <c r="A42" s="754"/>
      <c r="B42" s="290" t="s">
        <v>123</v>
      </c>
      <c r="C42" s="336">
        <v>2119</v>
      </c>
      <c r="D42" s="336">
        <v>66</v>
      </c>
      <c r="E42" s="337">
        <f>SUM(C42:D42)</f>
        <v>2185</v>
      </c>
    </row>
    <row r="43" spans="1:5" ht="13.5" thickBot="1">
      <c r="A43" s="754"/>
      <c r="B43" s="394" t="s">
        <v>282</v>
      </c>
      <c r="C43" s="395">
        <f>SUM(C41:C42)</f>
        <v>4533</v>
      </c>
      <c r="D43" s="395">
        <f>SUM(D41:D42)</f>
        <v>198</v>
      </c>
      <c r="E43" s="396">
        <f>SUM(C43:D43)</f>
        <v>4731</v>
      </c>
    </row>
    <row r="44" spans="1:5">
      <c r="A44" s="753" t="s">
        <v>147</v>
      </c>
      <c r="B44" s="289" t="s">
        <v>124</v>
      </c>
      <c r="C44" s="342">
        <v>2501</v>
      </c>
      <c r="D44" s="343">
        <v>155</v>
      </c>
      <c r="E44" s="344">
        <f>SUM(C44:D44)</f>
        <v>2656</v>
      </c>
    </row>
    <row r="45" spans="1:5">
      <c r="A45" s="754"/>
      <c r="B45" s="290" t="s">
        <v>123</v>
      </c>
      <c r="C45" s="345">
        <v>2101</v>
      </c>
      <c r="D45" s="346">
        <v>71</v>
      </c>
      <c r="E45" s="347">
        <f>SUM(C45:D45)</f>
        <v>2172</v>
      </c>
    </row>
    <row r="46" spans="1:5" ht="13.5" thickBot="1">
      <c r="A46" s="755"/>
      <c r="B46" s="390" t="s">
        <v>282</v>
      </c>
      <c r="C46" s="397">
        <f>SUM(C44:C45)</f>
        <v>4602</v>
      </c>
      <c r="D46" s="397">
        <f>SUM(D44:D45)</f>
        <v>226</v>
      </c>
      <c r="E46" s="398">
        <f>SUM(E44:E45)</f>
        <v>4828</v>
      </c>
    </row>
    <row r="47" spans="1:5">
      <c r="A47" s="756" t="s">
        <v>16</v>
      </c>
      <c r="B47" s="289" t="s">
        <v>124</v>
      </c>
      <c r="C47" s="348">
        <f>1075+1230</f>
        <v>2305</v>
      </c>
      <c r="D47" s="348">
        <f>66+52</f>
        <v>118</v>
      </c>
      <c r="E47" s="349">
        <f>SUM(C47:D47)</f>
        <v>2423</v>
      </c>
    </row>
    <row r="48" spans="1:5">
      <c r="A48" s="754"/>
      <c r="B48" s="290" t="s">
        <v>123</v>
      </c>
      <c r="C48" s="350">
        <f>1066+1011</f>
        <v>2077</v>
      </c>
      <c r="D48" s="350">
        <f>56+18</f>
        <v>74</v>
      </c>
      <c r="E48" s="351">
        <f>SUM(C48:D48)</f>
        <v>2151</v>
      </c>
    </row>
    <row r="49" spans="1:18" ht="13.5" thickBot="1">
      <c r="A49" s="755"/>
      <c r="B49" s="390" t="s">
        <v>282</v>
      </c>
      <c r="C49" s="483">
        <f>SUM(C47:C48)</f>
        <v>4382</v>
      </c>
      <c r="D49" s="399">
        <f>SUM(D47:D48)</f>
        <v>192</v>
      </c>
      <c r="E49" s="400">
        <f>SUM(E47:E48)</f>
        <v>4574</v>
      </c>
    </row>
    <row r="50" spans="1:18">
      <c r="A50" s="753" t="s">
        <v>15</v>
      </c>
      <c r="B50" s="289" t="s">
        <v>124</v>
      </c>
      <c r="C50" s="348">
        <v>2184</v>
      </c>
      <c r="D50" s="348">
        <v>122</v>
      </c>
      <c r="E50" s="349">
        <f>SUM(C50:D50)</f>
        <v>2306</v>
      </c>
    </row>
    <row r="51" spans="1:18">
      <c r="A51" s="754"/>
      <c r="B51" s="290" t="s">
        <v>123</v>
      </c>
      <c r="C51" s="332">
        <v>1980</v>
      </c>
      <c r="D51" s="332">
        <v>73</v>
      </c>
      <c r="E51" s="351">
        <f>SUM(C51:D51)</f>
        <v>2053</v>
      </c>
    </row>
    <row r="52" spans="1:18" ht="13.5" thickBot="1">
      <c r="A52" s="755"/>
      <c r="B52" s="390" t="s">
        <v>282</v>
      </c>
      <c r="C52" s="399">
        <f>SUM(C50:C51)</f>
        <v>4164</v>
      </c>
      <c r="D52" s="399">
        <f>SUM(D50:D51)</f>
        <v>195</v>
      </c>
      <c r="E52" s="400">
        <f>SUM(E50:E51)</f>
        <v>4359</v>
      </c>
    </row>
    <row r="53" spans="1:18" s="105" customFormat="1">
      <c r="A53" s="105" t="s">
        <v>302</v>
      </c>
      <c r="B53" s="106"/>
      <c r="C53" s="106"/>
      <c r="D53" s="107"/>
      <c r="E53" s="107"/>
      <c r="F53" s="107"/>
      <c r="G53" s="107"/>
      <c r="H53" s="107"/>
      <c r="I53" s="107"/>
      <c r="J53" s="110"/>
      <c r="K53" s="110"/>
      <c r="L53" s="110"/>
      <c r="M53" s="110"/>
      <c r="N53" s="110"/>
      <c r="O53" s="110"/>
      <c r="P53" s="110"/>
      <c r="Q53" s="110"/>
      <c r="R53" s="110"/>
    </row>
    <row r="55" spans="1:18" s="105" customFormat="1">
      <c r="B55" s="106"/>
      <c r="C55" s="106"/>
      <c r="D55" s="107"/>
      <c r="E55" s="107"/>
      <c r="F55" s="107"/>
      <c r="G55" s="107"/>
      <c r="H55" s="107"/>
      <c r="I55" s="107"/>
      <c r="J55" s="110"/>
      <c r="K55" s="110"/>
      <c r="L55" s="110"/>
      <c r="M55" s="110"/>
      <c r="N55" s="110"/>
      <c r="O55" s="110"/>
      <c r="P55" s="110"/>
      <c r="Q55" s="110"/>
      <c r="R55" s="110"/>
    </row>
  </sheetData>
  <mergeCells count="15">
    <mergeCell ref="A47:A49"/>
    <mergeCell ref="A50:A52"/>
    <mergeCell ref="A26:A28"/>
    <mergeCell ref="A29:A31"/>
    <mergeCell ref="A32:A34"/>
    <mergeCell ref="A35:A37"/>
    <mergeCell ref="A38:A40"/>
    <mergeCell ref="A41:A43"/>
    <mergeCell ref="A8:A10"/>
    <mergeCell ref="A11:A13"/>
    <mergeCell ref="A20:A22"/>
    <mergeCell ref="A23:A25"/>
    <mergeCell ref="A44:A46"/>
    <mergeCell ref="A14:A16"/>
    <mergeCell ref="A17:A19"/>
  </mergeCells>
  <phoneticPr fontId="2" type="noConversion"/>
  <hyperlinks>
    <hyperlink ref="A53" location="Definitions!A1" display="Click here to see notes, definitions, and source" xr:uid="{00000000-0004-0000-1300-000000000000}"/>
    <hyperlink ref="E1" location="'Table of Contents'!A1" display="Contents" xr:uid="{00000000-0004-0000-1300-000001000000}"/>
  </hyperlinks>
  <printOptions horizontalCentered="1"/>
  <pageMargins left="0.75" right="0.75" top="0.59" bottom="0.49" header="0.5" footer="0.5"/>
  <pageSetup orientation="landscape" r:id="rId1"/>
  <headerFooter alignWithMargins="0"/>
  <rowBreaks count="1" manualBreakCount="1">
    <brk id="37" max="16383" man="1"/>
  </rowBreaks>
  <ignoredErrors>
    <ignoredError sqref="E46:E52 E34 E31 E28 E25 E22 E19 E13:E16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M34"/>
  <sheetViews>
    <sheetView zoomScaleNormal="100" workbookViewId="0"/>
  </sheetViews>
  <sheetFormatPr defaultRowHeight="12.75"/>
  <cols>
    <col min="1" max="1" width="20" style="150" customWidth="1"/>
    <col min="2" max="2" width="16" style="139" customWidth="1"/>
    <col min="3" max="4" width="14.42578125" style="177" customWidth="1"/>
    <col min="5" max="16384" width="9.140625" style="177"/>
  </cols>
  <sheetData>
    <row r="1" spans="1:5" ht="15.75">
      <c r="A1" s="176" t="s">
        <v>361</v>
      </c>
      <c r="D1" s="107" t="s">
        <v>390</v>
      </c>
    </row>
    <row r="2" spans="1:5" ht="15">
      <c r="A2" s="178" t="s">
        <v>307</v>
      </c>
    </row>
    <row r="3" spans="1:5" s="179" customFormat="1" ht="15.75">
      <c r="A3" s="150" t="s">
        <v>143</v>
      </c>
      <c r="B3" s="111"/>
    </row>
    <row r="4" spans="1:5" s="179" customFormat="1" ht="15.75">
      <c r="A4" s="150" t="s">
        <v>437</v>
      </c>
      <c r="B4" s="111"/>
    </row>
    <row r="5" spans="1:5" s="179" customFormat="1" ht="15.75">
      <c r="A5" s="180" t="s">
        <v>754</v>
      </c>
      <c r="B5" s="111"/>
      <c r="C5" s="110"/>
      <c r="E5" s="177"/>
    </row>
    <row r="6" spans="1:5" ht="15.75" customHeight="1" thickBot="1"/>
    <row r="7" spans="1:5" ht="32.25" customHeight="1">
      <c r="A7" s="193" t="s">
        <v>311</v>
      </c>
      <c r="B7" s="52" t="s">
        <v>355</v>
      </c>
      <c r="C7" s="52" t="s">
        <v>435</v>
      </c>
      <c r="D7" s="53" t="s">
        <v>436</v>
      </c>
    </row>
    <row r="8" spans="1:5" ht="18" customHeight="1">
      <c r="A8" s="61" t="s">
        <v>737</v>
      </c>
      <c r="B8" s="181">
        <v>3.53</v>
      </c>
      <c r="C8" s="645"/>
      <c r="D8" s="183">
        <v>24.3</v>
      </c>
    </row>
    <row r="9" spans="1:5" ht="18" customHeight="1">
      <c r="A9" s="61" t="s">
        <v>709</v>
      </c>
      <c r="B9" s="181">
        <v>3.47</v>
      </c>
      <c r="C9" s="182">
        <v>1113</v>
      </c>
      <c r="D9" s="183">
        <v>24.1</v>
      </c>
    </row>
    <row r="10" spans="1:5" ht="18" customHeight="1">
      <c r="A10" s="61" t="s">
        <v>666</v>
      </c>
      <c r="B10" s="181">
        <v>3.49</v>
      </c>
      <c r="C10" s="182">
        <v>1030</v>
      </c>
      <c r="D10" s="183">
        <v>23.8</v>
      </c>
    </row>
    <row r="11" spans="1:5" ht="18" customHeight="1">
      <c r="A11" s="61" t="s">
        <v>624</v>
      </c>
      <c r="B11" s="181">
        <v>3.45</v>
      </c>
      <c r="C11" s="182">
        <v>1043</v>
      </c>
      <c r="D11" s="183">
        <v>24</v>
      </c>
    </row>
    <row r="12" spans="1:5" ht="18" customHeight="1">
      <c r="A12" s="61" t="s">
        <v>588</v>
      </c>
      <c r="B12" s="181">
        <v>3.42</v>
      </c>
      <c r="C12" s="182">
        <v>1045</v>
      </c>
      <c r="D12" s="183">
        <v>23.8</v>
      </c>
    </row>
    <row r="13" spans="1:5" ht="18" customHeight="1">
      <c r="A13" s="61" t="s">
        <v>562</v>
      </c>
      <c r="B13" s="181">
        <v>3.4</v>
      </c>
      <c r="C13" s="182">
        <v>1052</v>
      </c>
      <c r="D13" s="183">
        <v>23.7</v>
      </c>
    </row>
    <row r="14" spans="1:5" ht="18" customHeight="1">
      <c r="A14" s="61" t="s">
        <v>528</v>
      </c>
      <c r="B14" s="181">
        <v>3.36</v>
      </c>
      <c r="C14" s="182">
        <v>1045</v>
      </c>
      <c r="D14" s="183">
        <v>23.6</v>
      </c>
    </row>
    <row r="15" spans="1:5" ht="18" customHeight="1">
      <c r="A15" s="61" t="s">
        <v>519</v>
      </c>
      <c r="B15" s="181">
        <v>3.36</v>
      </c>
      <c r="C15" s="182">
        <v>1055.1500000000001</v>
      </c>
      <c r="D15" s="183">
        <v>23.7</v>
      </c>
    </row>
    <row r="16" spans="1:5" ht="18" customHeight="1">
      <c r="A16" s="61" t="s">
        <v>466</v>
      </c>
      <c r="B16" s="181">
        <v>3.32</v>
      </c>
      <c r="C16" s="182">
        <v>1044</v>
      </c>
      <c r="D16" s="183">
        <v>23.6</v>
      </c>
    </row>
    <row r="17" spans="1:8" ht="18" customHeight="1">
      <c r="A17" s="61" t="s">
        <v>451</v>
      </c>
      <c r="B17" s="132">
        <v>3.31</v>
      </c>
      <c r="C17" s="184">
        <v>1048</v>
      </c>
      <c r="D17" s="185">
        <v>23.6</v>
      </c>
    </row>
    <row r="18" spans="1:8" ht="18" customHeight="1">
      <c r="A18" s="61" t="s">
        <v>392</v>
      </c>
      <c r="B18" s="132">
        <v>3.31</v>
      </c>
      <c r="C18" s="184">
        <v>1051</v>
      </c>
      <c r="D18" s="185">
        <v>23.5</v>
      </c>
    </row>
    <row r="19" spans="1:8" ht="18" customHeight="1">
      <c r="A19" s="61" t="s">
        <v>374</v>
      </c>
      <c r="B19" s="132">
        <v>3.33</v>
      </c>
      <c r="C19" s="184">
        <v>1060.67</v>
      </c>
      <c r="D19" s="185">
        <v>23.5</v>
      </c>
    </row>
    <row r="20" spans="1:8" ht="18.75" customHeight="1">
      <c r="A20" s="35" t="s">
        <v>147</v>
      </c>
      <c r="B20" s="181">
        <v>3.28442351956476</v>
      </c>
      <c r="C20" s="186">
        <v>1041.83</v>
      </c>
      <c r="D20" s="187">
        <v>23.151475694444443</v>
      </c>
    </row>
    <row r="21" spans="1:8" ht="18.75" customHeight="1">
      <c r="A21" s="35" t="s">
        <v>16</v>
      </c>
      <c r="B21" s="181">
        <v>3.29</v>
      </c>
      <c r="C21" s="186">
        <v>1048.38222605695</v>
      </c>
      <c r="D21" s="187">
        <v>23.09</v>
      </c>
    </row>
    <row r="22" spans="1:8" ht="18.75" customHeight="1">
      <c r="A22" s="35" t="s">
        <v>15</v>
      </c>
      <c r="B22" s="181">
        <v>3.31</v>
      </c>
      <c r="C22" s="186">
        <v>1072.0186183243502</v>
      </c>
      <c r="D22" s="187">
        <v>23</v>
      </c>
    </row>
    <row r="23" spans="1:8" ht="18.75" customHeight="1">
      <c r="A23" s="35" t="s">
        <v>14</v>
      </c>
      <c r="B23" s="181">
        <v>3.28</v>
      </c>
      <c r="C23" s="186">
        <v>1058.13302752294</v>
      </c>
      <c r="D23" s="187">
        <v>22.9</v>
      </c>
    </row>
    <row r="24" spans="1:8" ht="18.75" customHeight="1">
      <c r="A24" s="35" t="s">
        <v>0</v>
      </c>
      <c r="B24" s="181">
        <v>3.22</v>
      </c>
      <c r="C24" s="186">
        <v>1042.3833671399598</v>
      </c>
      <c r="D24" s="187">
        <v>22.7</v>
      </c>
    </row>
    <row r="25" spans="1:8" ht="18.75" customHeight="1">
      <c r="A25" s="35" t="s">
        <v>1</v>
      </c>
      <c r="B25" s="181">
        <v>3.18</v>
      </c>
      <c r="C25" s="186">
        <v>1032.9859611231102</v>
      </c>
      <c r="D25" s="187">
        <v>22.4</v>
      </c>
    </row>
    <row r="26" spans="1:8" ht="18.75" customHeight="1">
      <c r="A26" s="35" t="s">
        <v>286</v>
      </c>
      <c r="B26" s="181">
        <v>3.2</v>
      </c>
      <c r="C26" s="186">
        <v>1035</v>
      </c>
      <c r="D26" s="187">
        <v>22.6</v>
      </c>
      <c r="H26" s="188"/>
    </row>
    <row r="27" spans="1:8" ht="18.75" customHeight="1">
      <c r="A27" s="35" t="s">
        <v>291</v>
      </c>
      <c r="B27" s="181">
        <v>3.18</v>
      </c>
      <c r="C27" s="186">
        <v>1028</v>
      </c>
      <c r="D27" s="187">
        <v>22.2</v>
      </c>
    </row>
    <row r="28" spans="1:8" ht="18.75" customHeight="1">
      <c r="A28" s="35" t="s">
        <v>290</v>
      </c>
      <c r="B28" s="181">
        <v>3.18</v>
      </c>
      <c r="C28" s="186">
        <v>1035</v>
      </c>
      <c r="D28" s="189">
        <v>22.2</v>
      </c>
    </row>
    <row r="29" spans="1:8" ht="18.75" customHeight="1">
      <c r="A29" s="35" t="s">
        <v>289</v>
      </c>
      <c r="B29" s="181">
        <v>3.09</v>
      </c>
      <c r="C29" s="186">
        <v>1036</v>
      </c>
      <c r="D29" s="189">
        <v>22.1</v>
      </c>
    </row>
    <row r="30" spans="1:8" ht="18.75" customHeight="1">
      <c r="A30" s="35" t="s">
        <v>288</v>
      </c>
      <c r="B30" s="181">
        <v>3.08</v>
      </c>
      <c r="C30" s="186">
        <v>1031</v>
      </c>
      <c r="D30" s="189">
        <v>21.9</v>
      </c>
    </row>
    <row r="31" spans="1:8" ht="18.75" customHeight="1" thickBot="1">
      <c r="A31" s="36" t="s">
        <v>287</v>
      </c>
      <c r="B31" s="190">
        <v>3.05</v>
      </c>
      <c r="C31" s="191">
        <v>1031</v>
      </c>
      <c r="D31" s="192">
        <v>22.4</v>
      </c>
    </row>
    <row r="33" spans="1:13" s="105" customFormat="1">
      <c r="A33" s="105" t="s">
        <v>302</v>
      </c>
      <c r="B33" s="106"/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s="105" customFormat="1">
      <c r="B34" s="106"/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</sheetData>
  <phoneticPr fontId="2" type="noConversion"/>
  <hyperlinks>
    <hyperlink ref="A33" location="Definitions!A1" display="Click here to see notes, definitions, and source" xr:uid="{00000000-0004-0000-1400-000000000000}"/>
    <hyperlink ref="D1" location="'Table of Contents'!A1" display="Contents" xr:uid="{00000000-0004-0000-1400-000001000000}"/>
  </hyperlinks>
  <printOptions horizontalCentered="1"/>
  <pageMargins left="0.75" right="0.75" top="0.65" bottom="0.65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48"/>
  </sheetPr>
  <dimension ref="A1:M33"/>
  <sheetViews>
    <sheetView workbookViewId="0"/>
  </sheetViews>
  <sheetFormatPr defaultRowHeight="12.75"/>
  <cols>
    <col min="1" max="1" width="10" style="110" customWidth="1"/>
    <col min="2" max="3" width="9.140625" style="110"/>
    <col min="4" max="4" width="14.85546875" style="110" customWidth="1"/>
    <col min="5" max="5" width="11.5703125" style="110" customWidth="1"/>
    <col min="6" max="6" width="13" style="110" customWidth="1"/>
    <col min="7" max="7" width="11.5703125" style="110" customWidth="1"/>
    <col min="8" max="8" width="13" style="110" customWidth="1"/>
    <col min="9" max="16384" width="9.140625" style="110"/>
  </cols>
  <sheetData>
    <row r="1" spans="1:13" ht="15.75">
      <c r="A1" s="176" t="s">
        <v>361</v>
      </c>
      <c r="H1" s="107" t="s">
        <v>390</v>
      </c>
    </row>
    <row r="2" spans="1:13" ht="15">
      <c r="A2" s="178" t="s">
        <v>307</v>
      </c>
    </row>
    <row r="3" spans="1:13">
      <c r="A3" s="150" t="s">
        <v>143</v>
      </c>
    </row>
    <row r="4" spans="1:13" ht="15.75">
      <c r="A4" s="205" t="s">
        <v>489</v>
      </c>
      <c r="B4" s="206"/>
      <c r="C4" s="207"/>
      <c r="D4" s="207"/>
      <c r="E4" s="207"/>
      <c r="F4" s="207"/>
      <c r="G4" s="207"/>
      <c r="H4" s="208"/>
      <c r="I4" s="209"/>
      <c r="J4" s="209"/>
      <c r="K4" s="210"/>
      <c r="L4" s="210"/>
      <c r="M4" s="210"/>
    </row>
    <row r="5" spans="1:13" ht="15.75">
      <c r="A5" s="211" t="s">
        <v>739</v>
      </c>
      <c r="B5" s="212"/>
      <c r="C5" s="206"/>
      <c r="D5" s="206"/>
      <c r="E5" s="206"/>
      <c r="F5" s="206"/>
      <c r="G5" s="207"/>
      <c r="I5" s="210"/>
      <c r="J5" s="210"/>
      <c r="K5" s="210"/>
      <c r="L5" s="210"/>
      <c r="M5" s="210"/>
    </row>
    <row r="6" spans="1:13" ht="16.5" thickBot="1">
      <c r="A6" s="213"/>
      <c r="B6" s="206"/>
      <c r="C6" s="206"/>
      <c r="D6" s="206"/>
      <c r="E6" s="206"/>
      <c r="F6" s="206"/>
      <c r="G6" s="207"/>
      <c r="H6" s="207"/>
      <c r="K6" s="210"/>
      <c r="L6" s="210"/>
      <c r="M6" s="210"/>
    </row>
    <row r="7" spans="1:13" ht="18.75" customHeight="1" thickBot="1">
      <c r="A7" s="759" t="s">
        <v>311</v>
      </c>
      <c r="B7" s="761" t="s">
        <v>360</v>
      </c>
      <c r="C7" s="757" t="s">
        <v>488</v>
      </c>
      <c r="D7" s="757"/>
      <c r="E7" s="757"/>
      <c r="F7" s="757"/>
      <c r="G7" s="757"/>
      <c r="H7" s="758"/>
      <c r="I7" s="209"/>
      <c r="J7" s="209"/>
      <c r="K7" s="209"/>
      <c r="L7" s="209"/>
      <c r="M7" s="209"/>
    </row>
    <row r="8" spans="1:13" ht="25.5">
      <c r="A8" s="760"/>
      <c r="B8" s="762"/>
      <c r="C8" s="421" t="s">
        <v>347</v>
      </c>
      <c r="D8" s="421" t="s">
        <v>348</v>
      </c>
      <c r="E8" s="421" t="s">
        <v>349</v>
      </c>
      <c r="F8" s="421" t="s">
        <v>350</v>
      </c>
      <c r="G8" s="421" t="s">
        <v>351</v>
      </c>
      <c r="H8" s="422" t="s">
        <v>352</v>
      </c>
      <c r="I8" s="214"/>
      <c r="J8" s="214"/>
      <c r="K8" s="214"/>
      <c r="L8" s="214"/>
      <c r="M8" s="214"/>
    </row>
    <row r="9" spans="1:13" ht="20.25" customHeight="1">
      <c r="A9" s="23">
        <v>2018</v>
      </c>
      <c r="B9" s="215">
        <v>3088</v>
      </c>
      <c r="C9" s="216">
        <v>23.87</v>
      </c>
      <c r="D9" s="216">
        <v>23.1</v>
      </c>
      <c r="E9" s="216">
        <v>25.39</v>
      </c>
      <c r="F9" s="216">
        <v>24.11</v>
      </c>
      <c r="G9" s="216">
        <v>24.25</v>
      </c>
      <c r="H9" s="352">
        <v>21.1</v>
      </c>
      <c r="I9" s="214"/>
      <c r="J9" s="214"/>
      <c r="K9" s="214"/>
      <c r="L9" s="214"/>
      <c r="M9" s="214"/>
    </row>
    <row r="10" spans="1:13" ht="20.25" customHeight="1">
      <c r="A10" s="23">
        <v>2017</v>
      </c>
      <c r="B10" s="215">
        <v>3364</v>
      </c>
      <c r="C10" s="216">
        <v>23.6</v>
      </c>
      <c r="D10" s="216">
        <v>23</v>
      </c>
      <c r="E10" s="216">
        <v>25.1</v>
      </c>
      <c r="F10" s="216">
        <v>24.1</v>
      </c>
      <c r="G10" s="216">
        <v>24.1</v>
      </c>
      <c r="H10" s="352">
        <v>21</v>
      </c>
      <c r="I10" s="214"/>
      <c r="J10" s="214"/>
      <c r="K10" s="214"/>
      <c r="L10" s="214"/>
      <c r="M10" s="214"/>
    </row>
    <row r="11" spans="1:13" ht="20.25" customHeight="1">
      <c r="A11" s="23">
        <v>2016</v>
      </c>
      <c r="B11" s="215">
        <v>3372</v>
      </c>
      <c r="C11" s="216">
        <v>23.75</v>
      </c>
      <c r="D11" s="216">
        <v>23.12</v>
      </c>
      <c r="E11" s="216">
        <v>25.13</v>
      </c>
      <c r="F11" s="216">
        <v>24.12</v>
      </c>
      <c r="G11" s="216">
        <v>23.76</v>
      </c>
      <c r="H11" s="352">
        <v>21</v>
      </c>
      <c r="I11" s="214"/>
      <c r="J11" s="214"/>
      <c r="K11" s="214"/>
      <c r="L11" s="214"/>
      <c r="M11" s="214"/>
    </row>
    <row r="12" spans="1:13" ht="20.25" customHeight="1">
      <c r="A12" s="23">
        <v>2015</v>
      </c>
      <c r="B12" s="215">
        <v>2824</v>
      </c>
      <c r="C12" s="216">
        <v>23.78</v>
      </c>
      <c r="D12" s="216">
        <v>22.89</v>
      </c>
      <c r="E12" s="216">
        <v>24.91</v>
      </c>
      <c r="F12" s="216">
        <v>23.87</v>
      </c>
      <c r="G12" s="216">
        <v>24.02</v>
      </c>
      <c r="H12" s="352">
        <v>21</v>
      </c>
      <c r="I12" s="214"/>
      <c r="J12" s="214"/>
      <c r="K12" s="214"/>
      <c r="L12" s="214"/>
      <c r="M12" s="214"/>
    </row>
    <row r="13" spans="1:13" ht="20.25" customHeight="1">
      <c r="A13" s="23">
        <v>2014</v>
      </c>
      <c r="B13" s="215">
        <v>2750</v>
      </c>
      <c r="C13" s="216">
        <v>23.5</v>
      </c>
      <c r="D13" s="216">
        <v>23.8</v>
      </c>
      <c r="E13" s="216">
        <v>24.6</v>
      </c>
      <c r="F13" s="216">
        <v>23.1</v>
      </c>
      <c r="G13" s="216">
        <v>23.8</v>
      </c>
      <c r="H13" s="352">
        <v>21.1</v>
      </c>
      <c r="I13" s="214"/>
      <c r="J13" s="214"/>
      <c r="K13" s="214"/>
      <c r="L13" s="214"/>
      <c r="M13" s="214"/>
    </row>
    <row r="14" spans="1:13" ht="20.25" customHeight="1">
      <c r="A14" s="23">
        <v>2013</v>
      </c>
      <c r="B14" s="215">
        <v>2751</v>
      </c>
      <c r="C14" s="216">
        <v>23.4</v>
      </c>
      <c r="D14" s="216">
        <v>22.6</v>
      </c>
      <c r="E14" s="216">
        <v>24.4</v>
      </c>
      <c r="F14" s="216">
        <v>23.6</v>
      </c>
      <c r="G14" s="216">
        <v>23.7</v>
      </c>
      <c r="H14" s="352">
        <v>21.1</v>
      </c>
      <c r="I14" s="214"/>
      <c r="J14" s="214"/>
      <c r="K14" s="214"/>
      <c r="L14" s="214"/>
      <c r="M14" s="214"/>
    </row>
    <row r="15" spans="1:13" ht="20.25" customHeight="1">
      <c r="A15" s="23">
        <v>2012</v>
      </c>
      <c r="B15" s="215">
        <v>2692</v>
      </c>
      <c r="C15" s="216">
        <v>23.6</v>
      </c>
      <c r="D15" s="216">
        <v>22.6</v>
      </c>
      <c r="E15" s="216">
        <v>24.4</v>
      </c>
      <c r="F15" s="216">
        <v>2.4</v>
      </c>
      <c r="G15" s="216">
        <v>23.4</v>
      </c>
      <c r="H15" s="352">
        <v>21.1</v>
      </c>
      <c r="I15" s="214"/>
      <c r="J15" s="214"/>
      <c r="K15" s="214"/>
      <c r="L15" s="214"/>
      <c r="M15" s="214"/>
    </row>
    <row r="16" spans="1:13" ht="20.25" customHeight="1">
      <c r="A16" s="23">
        <v>2011</v>
      </c>
      <c r="B16" s="215">
        <v>2729</v>
      </c>
      <c r="C16" s="216">
        <v>23.65</v>
      </c>
      <c r="D16" s="216">
        <v>22.49</v>
      </c>
      <c r="E16" s="216">
        <v>24.48</v>
      </c>
      <c r="F16" s="216">
        <v>23.44</v>
      </c>
      <c r="G16" s="216">
        <v>23.67</v>
      </c>
      <c r="H16" s="352">
        <v>21.1</v>
      </c>
      <c r="I16" s="214"/>
      <c r="J16" s="214"/>
      <c r="K16" s="214"/>
      <c r="L16" s="214"/>
      <c r="M16" s="214"/>
    </row>
    <row r="17" spans="1:13" ht="20.25" customHeight="1">
      <c r="A17" s="23">
        <v>2010</v>
      </c>
      <c r="B17" s="215">
        <v>2638</v>
      </c>
      <c r="C17" s="216">
        <v>23.6</v>
      </c>
      <c r="D17" s="216">
        <v>22.4</v>
      </c>
      <c r="E17" s="216">
        <v>24.3</v>
      </c>
      <c r="F17" s="216">
        <v>23.3</v>
      </c>
      <c r="G17" s="216">
        <v>23.6</v>
      </c>
      <c r="H17" s="352">
        <v>21</v>
      </c>
      <c r="I17" s="214"/>
      <c r="J17" s="214"/>
      <c r="K17" s="214"/>
      <c r="L17" s="214"/>
      <c r="M17" s="214"/>
    </row>
    <row r="18" spans="1:13" ht="20.25" customHeight="1">
      <c r="A18" s="23">
        <v>2009</v>
      </c>
      <c r="B18" s="215">
        <v>2464</v>
      </c>
      <c r="C18" s="216">
        <v>23.54</v>
      </c>
      <c r="D18" s="216">
        <v>22.34</v>
      </c>
      <c r="E18" s="216">
        <v>24.45</v>
      </c>
      <c r="F18" s="216">
        <v>23.33</v>
      </c>
      <c r="G18" s="216">
        <v>23.57</v>
      </c>
      <c r="H18" s="352">
        <v>21.1</v>
      </c>
      <c r="I18" s="214"/>
      <c r="J18" s="214"/>
      <c r="K18" s="214"/>
      <c r="L18" s="214"/>
      <c r="M18" s="214"/>
    </row>
    <row r="19" spans="1:13" ht="20.25" customHeight="1">
      <c r="A19" s="23">
        <v>2008</v>
      </c>
      <c r="B19" s="215">
        <v>2651</v>
      </c>
      <c r="C19" s="217">
        <v>23.5</v>
      </c>
      <c r="D19" s="217">
        <v>22.4</v>
      </c>
      <c r="E19" s="217">
        <v>24.3</v>
      </c>
      <c r="F19" s="217">
        <v>23.2</v>
      </c>
      <c r="G19" s="217">
        <v>23.5</v>
      </c>
      <c r="H19" s="353">
        <v>21.1</v>
      </c>
      <c r="I19" s="214"/>
      <c r="J19" s="214"/>
      <c r="K19" s="214"/>
      <c r="L19" s="214"/>
      <c r="M19" s="214"/>
    </row>
    <row r="20" spans="1:13" ht="20.25" customHeight="1">
      <c r="A20" s="23">
        <v>2007</v>
      </c>
      <c r="B20" s="215">
        <v>2337</v>
      </c>
      <c r="C20" s="217">
        <v>23.6</v>
      </c>
      <c r="D20" s="217">
        <v>22.3</v>
      </c>
      <c r="E20" s="217">
        <v>24.3</v>
      </c>
      <c r="F20" s="217">
        <v>23.1</v>
      </c>
      <c r="G20" s="217">
        <v>23.5</v>
      </c>
      <c r="H20" s="353">
        <v>21.2</v>
      </c>
      <c r="I20" s="214"/>
      <c r="J20" s="214"/>
      <c r="K20" s="214"/>
      <c r="L20" s="214"/>
      <c r="M20" s="214"/>
    </row>
    <row r="21" spans="1:13" ht="20.25" customHeight="1">
      <c r="A21" s="34">
        <v>2006</v>
      </c>
      <c r="B21" s="218">
        <v>2304</v>
      </c>
      <c r="C21" s="219">
        <v>23.233940972222221</v>
      </c>
      <c r="D21" s="219">
        <v>22.032552083333332</v>
      </c>
      <c r="E21" s="219">
        <v>23.930989583333332</v>
      </c>
      <c r="F21" s="219">
        <v>22.800347222222221</v>
      </c>
      <c r="G21" s="219">
        <v>23.151475694444443</v>
      </c>
      <c r="H21" s="354">
        <v>21.1</v>
      </c>
      <c r="I21" s="209"/>
      <c r="J21" s="209"/>
      <c r="K21" s="209"/>
      <c r="L21" s="209"/>
      <c r="M21" s="209"/>
    </row>
    <row r="22" spans="1:13" ht="20.25" customHeight="1">
      <c r="A22" s="34">
        <v>2005</v>
      </c>
      <c r="B22" s="218">
        <v>2200</v>
      </c>
      <c r="C22" s="219">
        <v>23.2</v>
      </c>
      <c r="D22" s="219">
        <v>21.8</v>
      </c>
      <c r="E22" s="219">
        <v>23.855</v>
      </c>
      <c r="F22" s="219">
        <v>22.82</v>
      </c>
      <c r="G22" s="219">
        <v>23.09</v>
      </c>
      <c r="H22" s="354">
        <v>20.9</v>
      </c>
      <c r="I22" s="209"/>
      <c r="J22" s="209"/>
      <c r="K22" s="209"/>
      <c r="L22" s="209"/>
      <c r="M22" s="209"/>
    </row>
    <row r="23" spans="1:13" ht="20.25" customHeight="1" thickBot="1">
      <c r="A23" s="423">
        <v>2004</v>
      </c>
      <c r="B23" s="424">
        <v>2253</v>
      </c>
      <c r="C23" s="425">
        <v>23.1</v>
      </c>
      <c r="D23" s="425">
        <v>21.8</v>
      </c>
      <c r="E23" s="425">
        <v>23.9</v>
      </c>
      <c r="F23" s="425">
        <v>22.7</v>
      </c>
      <c r="G23" s="425">
        <v>23</v>
      </c>
      <c r="H23" s="426">
        <v>20.9</v>
      </c>
      <c r="I23" s="209"/>
      <c r="J23" s="209"/>
      <c r="K23" s="209"/>
      <c r="L23" s="209"/>
      <c r="M23" s="209"/>
    </row>
    <row r="24" spans="1:13" ht="12.75" hidden="1" customHeight="1">
      <c r="A24" s="221" t="s">
        <v>368</v>
      </c>
      <c r="B24" s="222" t="s">
        <v>367</v>
      </c>
      <c r="C24" s="223"/>
      <c r="D24" s="223"/>
      <c r="E24" s="223"/>
      <c r="F24" s="223"/>
      <c r="G24" s="223"/>
      <c r="H24" s="223"/>
      <c r="I24" s="220"/>
      <c r="J24" s="220"/>
      <c r="K24" s="220"/>
      <c r="L24" s="220"/>
      <c r="M24" s="220"/>
    </row>
    <row r="25" spans="1:13" ht="12.75" hidden="1" customHeight="1">
      <c r="A25" s="224" t="s">
        <v>362</v>
      </c>
      <c r="B25" s="223"/>
      <c r="C25" s="223"/>
      <c r="D25" s="223"/>
      <c r="E25" s="223"/>
      <c r="F25" s="223"/>
      <c r="G25" s="223"/>
      <c r="I25" s="220"/>
      <c r="J25" s="220"/>
      <c r="K25" s="220"/>
      <c r="L25" s="220"/>
      <c r="M25" s="220"/>
    </row>
    <row r="26" spans="1:13" ht="12.75" hidden="1" customHeight="1">
      <c r="A26" s="222" t="s">
        <v>363</v>
      </c>
      <c r="B26" s="223"/>
      <c r="C26" s="223"/>
      <c r="D26" s="223"/>
      <c r="E26" s="223"/>
      <c r="F26" s="223"/>
      <c r="G26" s="223"/>
      <c r="I26" s="220"/>
      <c r="J26" s="220"/>
      <c r="K26" s="220"/>
      <c r="L26" s="220"/>
      <c r="M26" s="220"/>
    </row>
    <row r="27" spans="1:13" ht="17.25" hidden="1" customHeight="1">
      <c r="A27" s="222" t="s">
        <v>364</v>
      </c>
      <c r="B27" s="223"/>
      <c r="C27" s="223"/>
      <c r="D27" s="223"/>
      <c r="E27" s="223"/>
      <c r="F27" s="223"/>
      <c r="G27" s="223"/>
      <c r="I27" s="220"/>
      <c r="J27" s="220"/>
      <c r="K27" s="220"/>
      <c r="L27" s="220"/>
      <c r="M27" s="220"/>
    </row>
    <row r="28" spans="1:13" ht="14.25" hidden="1" customHeight="1">
      <c r="A28" s="222" t="s">
        <v>365</v>
      </c>
      <c r="B28" s="223"/>
      <c r="C28" s="223"/>
      <c r="D28" s="223"/>
      <c r="E28" s="223"/>
      <c r="F28" s="223"/>
      <c r="G28" s="223"/>
      <c r="I28" s="220"/>
      <c r="J28" s="220"/>
      <c r="K28" s="220"/>
      <c r="L28" s="220"/>
      <c r="M28" s="220"/>
    </row>
    <row r="29" spans="1:13" ht="8.25" hidden="1" customHeight="1">
      <c r="A29" s="222" t="s">
        <v>370</v>
      </c>
      <c r="B29" s="223"/>
      <c r="C29" s="223"/>
      <c r="D29" s="223"/>
      <c r="E29" s="223"/>
      <c r="F29" s="223"/>
      <c r="G29" s="223"/>
      <c r="I29" s="220"/>
      <c r="J29" s="220"/>
      <c r="K29" s="220"/>
      <c r="L29" s="220"/>
      <c r="M29" s="220"/>
    </row>
    <row r="30" spans="1:13" ht="7.5" hidden="1" customHeight="1">
      <c r="A30" s="221" t="s">
        <v>403</v>
      </c>
      <c r="B30" s="221"/>
      <c r="C30" s="221"/>
      <c r="D30" s="221"/>
      <c r="E30" s="221"/>
      <c r="F30" s="221"/>
      <c r="G30" s="221"/>
      <c r="I30" s="220"/>
      <c r="J30" s="220"/>
      <c r="K30" s="220"/>
      <c r="L30" s="220"/>
      <c r="M30" s="220"/>
    </row>
    <row r="31" spans="1:13" ht="7.5" customHeight="1">
      <c r="A31" s="221"/>
      <c r="B31" s="221"/>
      <c r="C31" s="221"/>
      <c r="D31" s="221"/>
      <c r="E31" s="221"/>
      <c r="F31" s="221"/>
      <c r="G31" s="221"/>
      <c r="I31" s="220"/>
      <c r="J31" s="220"/>
      <c r="K31" s="220"/>
      <c r="L31" s="220"/>
      <c r="M31" s="220"/>
    </row>
    <row r="32" spans="1:13" s="105" customFormat="1">
      <c r="A32" s="105" t="s">
        <v>302</v>
      </c>
      <c r="B32" s="106"/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2:13" s="105" customFormat="1">
      <c r="B33" s="106"/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</sheetData>
  <mergeCells count="3">
    <mergeCell ref="C7:H7"/>
    <mergeCell ref="A7:A8"/>
    <mergeCell ref="B7:B8"/>
  </mergeCells>
  <phoneticPr fontId="2" type="noConversion"/>
  <hyperlinks>
    <hyperlink ref="A32" location="Definitions!A1" display="Click here to see notes, definitions, and source" xr:uid="{00000000-0004-0000-1500-000000000000}"/>
    <hyperlink ref="H1" location="'Table of Contents'!A1" display="Contents" xr:uid="{00000000-0004-0000-1500-000001000000}"/>
  </hyperlinks>
  <printOptions horizontalCentered="1"/>
  <pageMargins left="1" right="0.7" top="0.75" bottom="0.75" header="0.3" footer="0.3"/>
  <pageSetup scale="10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48"/>
  </sheetPr>
  <dimension ref="A1:U53"/>
  <sheetViews>
    <sheetView zoomScaleNormal="100" workbookViewId="0"/>
  </sheetViews>
  <sheetFormatPr defaultRowHeight="12.75"/>
  <cols>
    <col min="1" max="1" width="8.28515625" style="108" customWidth="1"/>
    <col min="2" max="2" width="22.42578125" style="151" customWidth="1"/>
    <col min="3" max="13" width="5.7109375" style="151" customWidth="1"/>
    <col min="14" max="16" width="5.7109375" style="109" customWidth="1"/>
    <col min="17" max="16384" width="9.140625" style="108"/>
  </cols>
  <sheetData>
    <row r="1" spans="1:21" ht="15.75">
      <c r="A1" s="176" t="s">
        <v>361</v>
      </c>
      <c r="O1" s="107" t="s">
        <v>390</v>
      </c>
    </row>
    <row r="2" spans="1:21" ht="15">
      <c r="A2" s="178" t="s">
        <v>307</v>
      </c>
    </row>
    <row r="3" spans="1:21" ht="16.5" customHeight="1">
      <c r="A3" s="150" t="s">
        <v>143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225"/>
      <c r="O3" s="225"/>
      <c r="P3" s="225"/>
    </row>
    <row r="4" spans="1:21" s="123" customFormat="1">
      <c r="A4" s="122" t="s">
        <v>140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69"/>
      <c r="O4" s="169"/>
      <c r="P4" s="169"/>
    </row>
    <row r="5" spans="1:21" s="125" customFormat="1" ht="15.75">
      <c r="A5" s="211" t="s">
        <v>750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124"/>
      <c r="P5" s="124"/>
      <c r="Q5" s="124"/>
      <c r="R5" s="124"/>
      <c r="S5" s="124"/>
      <c r="T5" s="124"/>
      <c r="U5" s="124"/>
    </row>
    <row r="6" spans="1:21" ht="16.5" customHeight="1" thickBot="1">
      <c r="A6" s="91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225"/>
      <c r="O6" s="225"/>
      <c r="P6" s="225"/>
    </row>
    <row r="7" spans="1:21" ht="25.5">
      <c r="A7" s="484" t="s">
        <v>283</v>
      </c>
      <c r="B7" s="485" t="s">
        <v>492</v>
      </c>
      <c r="C7" s="52" t="s">
        <v>737</v>
      </c>
      <c r="D7" s="52" t="s">
        <v>709</v>
      </c>
      <c r="E7" s="52" t="s">
        <v>666</v>
      </c>
      <c r="F7" s="52" t="s">
        <v>624</v>
      </c>
      <c r="G7" s="52" t="s">
        <v>588</v>
      </c>
      <c r="H7" s="52" t="s">
        <v>562</v>
      </c>
      <c r="I7" s="52" t="s">
        <v>528</v>
      </c>
      <c r="J7" s="52" t="s">
        <v>519</v>
      </c>
      <c r="K7" s="52" t="s">
        <v>466</v>
      </c>
      <c r="L7" s="52" t="s">
        <v>451</v>
      </c>
      <c r="M7" s="486" t="s">
        <v>392</v>
      </c>
      <c r="N7" s="486" t="s">
        <v>374</v>
      </c>
      <c r="O7" s="486" t="s">
        <v>147</v>
      </c>
      <c r="P7" s="487" t="s">
        <v>16</v>
      </c>
    </row>
    <row r="8" spans="1:21" ht="18" customHeight="1">
      <c r="A8" s="763" t="s">
        <v>123</v>
      </c>
      <c r="B8" s="283" t="s">
        <v>135</v>
      </c>
      <c r="C8" s="488">
        <v>24</v>
      </c>
      <c r="D8" s="488">
        <v>23.9</v>
      </c>
      <c r="E8" s="488">
        <v>23.5</v>
      </c>
      <c r="F8" s="488">
        <v>23.6</v>
      </c>
      <c r="G8" s="488">
        <v>23.4</v>
      </c>
      <c r="H8" s="488">
        <v>23.3</v>
      </c>
      <c r="I8" s="488">
        <v>23.1</v>
      </c>
      <c r="J8" s="488">
        <v>23.41</v>
      </c>
      <c r="K8" s="488">
        <v>23.5</v>
      </c>
      <c r="L8" s="488">
        <v>23.34</v>
      </c>
      <c r="M8" s="489">
        <v>23.3</v>
      </c>
      <c r="N8" s="490">
        <v>23.3</v>
      </c>
      <c r="O8" s="491">
        <v>22.9</v>
      </c>
      <c r="P8" s="492">
        <v>22.8</v>
      </c>
    </row>
    <row r="9" spans="1:21" ht="18" customHeight="1">
      <c r="A9" s="763"/>
      <c r="B9" s="283" t="s">
        <v>136</v>
      </c>
      <c r="C9" s="493">
        <v>24</v>
      </c>
      <c r="D9" s="493">
        <v>24.1</v>
      </c>
      <c r="E9" s="493">
        <v>24.1</v>
      </c>
      <c r="F9" s="493">
        <v>24</v>
      </c>
      <c r="G9" s="493">
        <v>23.6</v>
      </c>
      <c r="H9" s="493">
        <v>23.7</v>
      </c>
      <c r="I9" s="493">
        <v>23.6</v>
      </c>
      <c r="J9" s="493">
        <v>23.99</v>
      </c>
      <c r="K9" s="493">
        <v>24.1</v>
      </c>
      <c r="L9" s="493">
        <v>24.03</v>
      </c>
      <c r="M9" s="493">
        <v>24</v>
      </c>
      <c r="N9" s="226">
        <v>24.1</v>
      </c>
      <c r="O9" s="227">
        <v>23.6</v>
      </c>
      <c r="P9" s="307">
        <v>23.5</v>
      </c>
    </row>
    <row r="10" spans="1:21" ht="18" customHeight="1">
      <c r="A10" s="763"/>
      <c r="B10" s="283" t="s">
        <v>137</v>
      </c>
      <c r="C10" s="493">
        <v>22.4</v>
      </c>
      <c r="D10" s="493">
        <v>22.3</v>
      </c>
      <c r="E10" s="493">
        <v>22.3</v>
      </c>
      <c r="F10" s="493">
        <v>21.9</v>
      </c>
      <c r="G10" s="493">
        <v>21.8</v>
      </c>
      <c r="H10" s="493">
        <v>21.8</v>
      </c>
      <c r="I10" s="493">
        <v>21.7</v>
      </c>
      <c r="J10" s="493">
        <v>21.7</v>
      </c>
      <c r="K10" s="493">
        <v>21.8</v>
      </c>
      <c r="L10" s="493">
        <v>21.61</v>
      </c>
      <c r="M10" s="493">
        <v>21.6</v>
      </c>
      <c r="N10" s="226">
        <v>21.4</v>
      </c>
      <c r="O10" s="227">
        <v>21.2</v>
      </c>
      <c r="P10" s="307">
        <v>21</v>
      </c>
    </row>
    <row r="11" spans="1:21" ht="18" customHeight="1">
      <c r="A11" s="763"/>
      <c r="B11" s="283" t="s">
        <v>138</v>
      </c>
      <c r="C11" s="493">
        <v>25.5</v>
      </c>
      <c r="D11" s="493">
        <v>25.3</v>
      </c>
      <c r="E11" s="493">
        <v>25.3</v>
      </c>
      <c r="F11" s="493">
        <v>24.8</v>
      </c>
      <c r="G11" s="493">
        <v>24.5</v>
      </c>
      <c r="H11" s="493">
        <v>24.4</v>
      </c>
      <c r="I11" s="493">
        <v>24</v>
      </c>
      <c r="J11" s="493">
        <v>24.53</v>
      </c>
      <c r="K11" s="493">
        <v>24.5</v>
      </c>
      <c r="L11" s="493">
        <v>24.38</v>
      </c>
      <c r="M11" s="493">
        <v>24.3</v>
      </c>
      <c r="N11" s="226">
        <v>24.4</v>
      </c>
      <c r="O11" s="227">
        <v>24</v>
      </c>
      <c r="P11" s="307">
        <v>23.7</v>
      </c>
    </row>
    <row r="12" spans="1:21" ht="18" customHeight="1">
      <c r="A12" s="763"/>
      <c r="B12" s="283" t="s">
        <v>139</v>
      </c>
      <c r="C12" s="493">
        <v>23.6</v>
      </c>
      <c r="D12" s="493">
        <v>23.5</v>
      </c>
      <c r="E12" s="493">
        <v>23.6</v>
      </c>
      <c r="F12" s="493">
        <v>23.1</v>
      </c>
      <c r="G12" s="493">
        <v>23.1</v>
      </c>
      <c r="H12" s="493">
        <v>22.8</v>
      </c>
      <c r="I12" s="493">
        <v>22.5</v>
      </c>
      <c r="J12" s="493">
        <v>22.79</v>
      </c>
      <c r="K12" s="493">
        <v>22.8</v>
      </c>
      <c r="L12" s="493">
        <v>22.73</v>
      </c>
      <c r="M12" s="493">
        <v>22.5</v>
      </c>
      <c r="N12" s="226">
        <v>22.4</v>
      </c>
      <c r="O12" s="227">
        <v>22.1</v>
      </c>
      <c r="P12" s="307">
        <v>22.1</v>
      </c>
    </row>
    <row r="13" spans="1:21" ht="18" customHeight="1">
      <c r="A13" s="763"/>
      <c r="B13" s="555" t="s">
        <v>127</v>
      </c>
      <c r="C13" s="556">
        <v>1675</v>
      </c>
      <c r="D13" s="556">
        <v>1811</v>
      </c>
      <c r="E13" s="556">
        <v>1744</v>
      </c>
      <c r="F13" s="556">
        <v>1400</v>
      </c>
      <c r="G13" s="556">
        <v>1403</v>
      </c>
      <c r="H13" s="556">
        <v>1461</v>
      </c>
      <c r="I13" s="556">
        <v>1509</v>
      </c>
      <c r="J13" s="556">
        <v>1409</v>
      </c>
      <c r="K13" s="556">
        <v>1357</v>
      </c>
      <c r="L13" s="556">
        <v>1243</v>
      </c>
      <c r="M13" s="556">
        <v>1359</v>
      </c>
      <c r="N13" s="431">
        <v>1224</v>
      </c>
      <c r="O13" s="557">
        <v>1151</v>
      </c>
      <c r="P13" s="433">
        <v>1162</v>
      </c>
    </row>
    <row r="14" spans="1:21" ht="18" customHeight="1">
      <c r="A14" s="763" t="s">
        <v>124</v>
      </c>
      <c r="B14" s="355" t="s">
        <v>135</v>
      </c>
      <c r="C14" s="494">
        <v>24.5</v>
      </c>
      <c r="D14" s="494">
        <v>24.2</v>
      </c>
      <c r="E14" s="494">
        <v>24</v>
      </c>
      <c r="F14" s="494">
        <v>24.4</v>
      </c>
      <c r="G14" s="494">
        <v>24.2</v>
      </c>
      <c r="H14" s="494">
        <v>24</v>
      </c>
      <c r="I14" s="494">
        <v>23.7</v>
      </c>
      <c r="J14" s="494">
        <v>23.94</v>
      </c>
      <c r="K14" s="494">
        <v>23.7</v>
      </c>
      <c r="L14" s="494">
        <v>23.79</v>
      </c>
      <c r="M14" s="495">
        <v>23.7</v>
      </c>
      <c r="N14" s="496">
        <v>23.7</v>
      </c>
      <c r="O14" s="497">
        <v>23.4</v>
      </c>
      <c r="P14" s="498">
        <v>23.5</v>
      </c>
    </row>
    <row r="15" spans="1:21" ht="18" customHeight="1">
      <c r="A15" s="763"/>
      <c r="B15" s="355" t="s">
        <v>136</v>
      </c>
      <c r="C15" s="499">
        <v>23.7</v>
      </c>
      <c r="D15" s="499">
        <v>23.1</v>
      </c>
      <c r="E15" s="499">
        <v>23.4</v>
      </c>
      <c r="F15" s="499">
        <v>23.6</v>
      </c>
      <c r="G15" s="499">
        <v>23.3</v>
      </c>
      <c r="H15" s="499">
        <v>23.2</v>
      </c>
      <c r="I15" s="499">
        <v>22.8</v>
      </c>
      <c r="J15" s="499">
        <v>23.29</v>
      </c>
      <c r="K15" s="499">
        <v>23.1</v>
      </c>
      <c r="L15" s="499">
        <v>23.03</v>
      </c>
      <c r="M15" s="499">
        <v>23</v>
      </c>
      <c r="N15" s="356">
        <v>23.1</v>
      </c>
      <c r="O15" s="357">
        <v>22.9</v>
      </c>
      <c r="P15" s="358">
        <v>23</v>
      </c>
    </row>
    <row r="16" spans="1:21" ht="18" customHeight="1">
      <c r="A16" s="763"/>
      <c r="B16" s="355" t="s">
        <v>137</v>
      </c>
      <c r="C16" s="499">
        <v>24</v>
      </c>
      <c r="D16" s="499">
        <v>23.6</v>
      </c>
      <c r="E16" s="499">
        <v>24</v>
      </c>
      <c r="F16" s="499">
        <v>23.8</v>
      </c>
      <c r="G16" s="499">
        <v>23.7</v>
      </c>
      <c r="H16" s="499">
        <v>23.4</v>
      </c>
      <c r="I16" s="499">
        <v>23.4</v>
      </c>
      <c r="J16" s="499">
        <v>23.33</v>
      </c>
      <c r="K16" s="499">
        <v>22.9</v>
      </c>
      <c r="L16" s="499">
        <v>23.09</v>
      </c>
      <c r="M16" s="499">
        <v>23.2</v>
      </c>
      <c r="N16" s="356">
        <v>23.2</v>
      </c>
      <c r="O16" s="357">
        <v>22.8</v>
      </c>
      <c r="P16" s="358">
        <v>22.8</v>
      </c>
    </row>
    <row r="17" spans="1:21" ht="18" customHeight="1">
      <c r="A17" s="763"/>
      <c r="B17" s="355" t="s">
        <v>138</v>
      </c>
      <c r="C17" s="499">
        <v>25.3</v>
      </c>
      <c r="D17" s="499">
        <v>24.9</v>
      </c>
      <c r="E17" s="499">
        <v>25</v>
      </c>
      <c r="F17" s="499">
        <v>25</v>
      </c>
      <c r="G17" s="499">
        <v>24.7</v>
      </c>
      <c r="H17" s="499">
        <v>24.4</v>
      </c>
      <c r="I17" s="499">
        <v>24.1</v>
      </c>
      <c r="J17" s="499">
        <v>24.42</v>
      </c>
      <c r="K17" s="499">
        <v>24.2</v>
      </c>
      <c r="L17" s="499">
        <v>24.53</v>
      </c>
      <c r="M17" s="499">
        <v>24.3</v>
      </c>
      <c r="N17" s="356">
        <v>24.2</v>
      </c>
      <c r="O17" s="357">
        <v>23.9</v>
      </c>
      <c r="P17" s="358">
        <v>24</v>
      </c>
    </row>
    <row r="18" spans="1:21" ht="18" customHeight="1">
      <c r="A18" s="763"/>
      <c r="B18" s="355" t="s">
        <v>139</v>
      </c>
      <c r="C18" s="499">
        <v>24.7</v>
      </c>
      <c r="D18" s="499">
        <v>24.6</v>
      </c>
      <c r="E18" s="499">
        <v>24.7</v>
      </c>
      <c r="F18" s="499">
        <v>24.6</v>
      </c>
      <c r="G18" s="499">
        <v>24.5</v>
      </c>
      <c r="H18" s="499">
        <v>24.3</v>
      </c>
      <c r="I18" s="499">
        <v>23.9</v>
      </c>
      <c r="J18" s="499">
        <v>24.15</v>
      </c>
      <c r="K18" s="499">
        <v>23.9</v>
      </c>
      <c r="L18" s="499">
        <v>23.95</v>
      </c>
      <c r="M18" s="499">
        <v>23.8</v>
      </c>
      <c r="N18" s="356">
        <v>23.8</v>
      </c>
      <c r="O18" s="357">
        <v>23.5</v>
      </c>
      <c r="P18" s="358">
        <v>23.6</v>
      </c>
    </row>
    <row r="19" spans="1:21" ht="18" customHeight="1">
      <c r="A19" s="763"/>
      <c r="B19" s="555" t="s">
        <v>127</v>
      </c>
      <c r="C19" s="558">
        <v>1413</v>
      </c>
      <c r="D19" s="558">
        <v>1553</v>
      </c>
      <c r="E19" s="558">
        <v>1628</v>
      </c>
      <c r="F19" s="558">
        <v>1424</v>
      </c>
      <c r="G19" s="558">
        <v>1347</v>
      </c>
      <c r="H19" s="558">
        <v>1290</v>
      </c>
      <c r="I19" s="558">
        <v>1483</v>
      </c>
      <c r="J19" s="558">
        <v>1320</v>
      </c>
      <c r="K19" s="558">
        <v>1281</v>
      </c>
      <c r="L19" s="558">
        <v>1221</v>
      </c>
      <c r="M19" s="558">
        <v>1292</v>
      </c>
      <c r="N19" s="558">
        <v>1113</v>
      </c>
      <c r="O19" s="559">
        <v>1153</v>
      </c>
      <c r="P19" s="560">
        <v>1038</v>
      </c>
    </row>
    <row r="20" spans="1:21" ht="18" customHeight="1">
      <c r="A20" s="763" t="s">
        <v>153</v>
      </c>
      <c r="B20" s="355" t="s">
        <v>135</v>
      </c>
      <c r="C20" s="494">
        <v>24.3</v>
      </c>
      <c r="D20" s="494">
        <v>24.1</v>
      </c>
      <c r="E20" s="494">
        <v>23.8</v>
      </c>
      <c r="F20" s="494">
        <v>24</v>
      </c>
      <c r="G20" s="494">
        <v>23.8</v>
      </c>
      <c r="H20" s="494">
        <v>23.7</v>
      </c>
      <c r="I20" s="494">
        <v>23.4</v>
      </c>
      <c r="J20" s="494">
        <v>23.67</v>
      </c>
      <c r="K20" s="494">
        <v>23.6</v>
      </c>
      <c r="L20" s="494">
        <v>23.57</v>
      </c>
      <c r="M20" s="495">
        <v>23.5</v>
      </c>
      <c r="N20" s="496">
        <v>23.5</v>
      </c>
      <c r="O20" s="497">
        <v>23.2</v>
      </c>
      <c r="P20" s="498">
        <v>23.1</v>
      </c>
    </row>
    <row r="21" spans="1:21" ht="18" customHeight="1">
      <c r="A21" s="763"/>
      <c r="B21" s="355" t="s">
        <v>136</v>
      </c>
      <c r="C21" s="499">
        <v>23.9</v>
      </c>
      <c r="D21" s="499">
        <v>23.6</v>
      </c>
      <c r="E21" s="499">
        <v>23.7</v>
      </c>
      <c r="F21" s="499">
        <v>23.8</v>
      </c>
      <c r="G21" s="499">
        <v>23.5</v>
      </c>
      <c r="H21" s="499">
        <v>23.4</v>
      </c>
      <c r="I21" s="499">
        <v>23.2</v>
      </c>
      <c r="J21" s="499">
        <v>23.65</v>
      </c>
      <c r="K21" s="499">
        <v>23.6</v>
      </c>
      <c r="L21" s="499">
        <v>23.54</v>
      </c>
      <c r="M21" s="499">
        <v>23.5</v>
      </c>
      <c r="N21" s="356">
        <v>23.6</v>
      </c>
      <c r="O21" s="357">
        <v>23.2</v>
      </c>
      <c r="P21" s="358">
        <v>23.2</v>
      </c>
    </row>
    <row r="22" spans="1:21" ht="18" customHeight="1">
      <c r="A22" s="763"/>
      <c r="B22" s="355" t="s">
        <v>137</v>
      </c>
      <c r="C22" s="499">
        <v>23.2</v>
      </c>
      <c r="D22" s="499">
        <v>23</v>
      </c>
      <c r="E22" s="499">
        <v>23.1</v>
      </c>
      <c r="F22" s="499">
        <v>22.9</v>
      </c>
      <c r="G22" s="499">
        <v>22.8</v>
      </c>
      <c r="H22" s="499">
        <v>22.6</v>
      </c>
      <c r="I22" s="499">
        <v>22.6</v>
      </c>
      <c r="J22" s="499">
        <v>22.49</v>
      </c>
      <c r="K22" s="499">
        <v>22.4</v>
      </c>
      <c r="L22" s="499">
        <v>22.34</v>
      </c>
      <c r="M22" s="499">
        <v>22.4</v>
      </c>
      <c r="N22" s="356">
        <v>22.3</v>
      </c>
      <c r="O22" s="357">
        <v>22</v>
      </c>
      <c r="P22" s="358">
        <v>21.9</v>
      </c>
    </row>
    <row r="23" spans="1:21" ht="18" customHeight="1">
      <c r="A23" s="763"/>
      <c r="B23" s="355" t="s">
        <v>138</v>
      </c>
      <c r="C23" s="499">
        <v>25.4</v>
      </c>
      <c r="D23" s="499">
        <v>25.1</v>
      </c>
      <c r="E23" s="499">
        <v>25.1</v>
      </c>
      <c r="F23" s="499">
        <v>24.9</v>
      </c>
      <c r="G23" s="499">
        <v>24.6</v>
      </c>
      <c r="H23" s="499">
        <v>24.4</v>
      </c>
      <c r="I23" s="499">
        <v>24.1</v>
      </c>
      <c r="J23" s="499">
        <v>24.48</v>
      </c>
      <c r="K23" s="499">
        <v>24.3</v>
      </c>
      <c r="L23" s="499">
        <v>24.45</v>
      </c>
      <c r="M23" s="499">
        <v>24.3</v>
      </c>
      <c r="N23" s="356">
        <v>24.3</v>
      </c>
      <c r="O23" s="357">
        <v>23.9</v>
      </c>
      <c r="P23" s="358">
        <v>23.9</v>
      </c>
    </row>
    <row r="24" spans="1:21" ht="18" customHeight="1">
      <c r="A24" s="763"/>
      <c r="B24" s="355" t="s">
        <v>139</v>
      </c>
      <c r="C24" s="499">
        <v>24.2</v>
      </c>
      <c r="D24" s="499">
        <v>24.1</v>
      </c>
      <c r="E24" s="499">
        <v>24.1</v>
      </c>
      <c r="F24" s="499">
        <v>23.9</v>
      </c>
      <c r="G24" s="499">
        <v>23.8</v>
      </c>
      <c r="H24" s="499">
        <v>23.6</v>
      </c>
      <c r="I24" s="499">
        <v>23.2</v>
      </c>
      <c r="J24" s="499">
        <v>23.44</v>
      </c>
      <c r="K24" s="499">
        <v>23.3</v>
      </c>
      <c r="L24" s="499">
        <v>23.33</v>
      </c>
      <c r="M24" s="499">
        <v>23.2</v>
      </c>
      <c r="N24" s="356">
        <v>23.1</v>
      </c>
      <c r="O24" s="357">
        <v>22.8</v>
      </c>
      <c r="P24" s="358">
        <v>22.9</v>
      </c>
    </row>
    <row r="25" spans="1:21" ht="18" customHeight="1" thickBot="1">
      <c r="A25" s="764"/>
      <c r="B25" s="561" t="s">
        <v>127</v>
      </c>
      <c r="C25" s="562">
        <f>C13+C19</f>
        <v>3088</v>
      </c>
      <c r="D25" s="562">
        <f t="shared" ref="D25:I25" si="0">D13+D19</f>
        <v>3364</v>
      </c>
      <c r="E25" s="562">
        <f t="shared" si="0"/>
        <v>3372</v>
      </c>
      <c r="F25" s="562">
        <f t="shared" si="0"/>
        <v>2824</v>
      </c>
      <c r="G25" s="562">
        <f t="shared" si="0"/>
        <v>2750</v>
      </c>
      <c r="H25" s="562">
        <f t="shared" si="0"/>
        <v>2751</v>
      </c>
      <c r="I25" s="562">
        <f t="shared" si="0"/>
        <v>2992</v>
      </c>
      <c r="J25" s="562">
        <v>2729</v>
      </c>
      <c r="K25" s="562">
        <v>2638</v>
      </c>
      <c r="L25" s="562">
        <f>SUM(L13,L19)</f>
        <v>2464</v>
      </c>
      <c r="M25" s="562">
        <f>SUM(M13,M19)</f>
        <v>2651</v>
      </c>
      <c r="N25" s="562">
        <f>SUM(N13,N19)</f>
        <v>2337</v>
      </c>
      <c r="O25" s="563">
        <f>+O19+O13</f>
        <v>2304</v>
      </c>
      <c r="P25" s="564">
        <f>+P19+P13</f>
        <v>2200</v>
      </c>
    </row>
    <row r="26" spans="1:21" s="105" customFormat="1"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99"/>
      <c r="P26" s="99"/>
      <c r="Q26" s="107"/>
      <c r="R26" s="107"/>
      <c r="S26" s="107"/>
      <c r="T26" s="107"/>
      <c r="U26" s="107"/>
    </row>
    <row r="27" spans="1:21" s="105" customFormat="1">
      <c r="A27" s="228" t="s">
        <v>302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99"/>
      <c r="P27" s="99"/>
      <c r="Q27" s="107"/>
      <c r="R27" s="107"/>
      <c r="S27" s="107"/>
      <c r="T27" s="107"/>
      <c r="U27" s="107"/>
    </row>
    <row r="28" spans="1:21">
      <c r="C28" s="230"/>
      <c r="D28" s="230"/>
      <c r="E28" s="230"/>
      <c r="F28" s="230"/>
      <c r="G28" s="230"/>
      <c r="H28" s="230"/>
      <c r="I28" s="230"/>
      <c r="J28" s="230"/>
      <c r="K28" s="230" t="s">
        <v>125</v>
      </c>
      <c r="L28" s="230" t="s">
        <v>125</v>
      </c>
    </row>
    <row r="39" spans="14:16">
      <c r="N39" s="108"/>
      <c r="O39" s="108"/>
      <c r="P39" s="108"/>
    </row>
    <row r="40" spans="14:16">
      <c r="N40" s="108"/>
      <c r="O40" s="108"/>
      <c r="P40" s="108"/>
    </row>
    <row r="41" spans="14:16">
      <c r="N41" s="108"/>
      <c r="O41" s="108"/>
      <c r="P41" s="108"/>
    </row>
    <row r="42" spans="14:16">
      <c r="N42" s="108"/>
      <c r="O42" s="108"/>
      <c r="P42" s="108"/>
    </row>
    <row r="43" spans="14:16">
      <c r="N43" s="108"/>
      <c r="O43" s="108"/>
      <c r="P43" s="108"/>
    </row>
    <row r="44" spans="14:16">
      <c r="N44" s="108"/>
      <c r="O44" s="108"/>
      <c r="P44" s="108"/>
    </row>
    <row r="45" spans="14:16">
      <c r="N45" s="108"/>
      <c r="O45" s="108"/>
      <c r="P45" s="108"/>
    </row>
    <row r="46" spans="14:16">
      <c r="N46" s="108"/>
      <c r="O46" s="108"/>
      <c r="P46" s="108"/>
    </row>
    <row r="47" spans="14:16">
      <c r="N47" s="108"/>
      <c r="O47" s="108"/>
      <c r="P47" s="108"/>
    </row>
    <row r="48" spans="14:16">
      <c r="N48" s="108"/>
      <c r="O48" s="108"/>
      <c r="P48" s="108"/>
    </row>
    <row r="49" spans="14:16">
      <c r="N49" s="108"/>
      <c r="O49" s="108"/>
      <c r="P49" s="108"/>
    </row>
    <row r="50" spans="14:16">
      <c r="N50" s="108"/>
      <c r="O50" s="108"/>
      <c r="P50" s="108"/>
    </row>
    <row r="51" spans="14:16">
      <c r="N51" s="108"/>
      <c r="O51" s="108"/>
      <c r="P51" s="108"/>
    </row>
    <row r="52" spans="14:16">
      <c r="N52" s="108"/>
      <c r="O52" s="108"/>
      <c r="P52" s="108"/>
    </row>
    <row r="53" spans="14:16">
      <c r="N53" s="108"/>
      <c r="O53" s="108"/>
      <c r="P53" s="108"/>
    </row>
  </sheetData>
  <mergeCells count="3">
    <mergeCell ref="A8:A13"/>
    <mergeCell ref="A14:A19"/>
    <mergeCell ref="A20:A25"/>
  </mergeCells>
  <phoneticPr fontId="2" type="noConversion"/>
  <hyperlinks>
    <hyperlink ref="A27" location="Definitions!A1" display="Click here to see notes, definitions, and source" xr:uid="{00000000-0004-0000-1600-000000000000}"/>
    <hyperlink ref="O1" location="'Table of Contents'!A1" display="Contents" xr:uid="{00000000-0004-0000-1600-000001000000}"/>
  </hyperlinks>
  <printOptions horizontalCentered="1"/>
  <pageMargins left="0.5" right="0.5" top="0.8" bottom="0.8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48"/>
  </sheetPr>
  <dimension ref="A1:U33"/>
  <sheetViews>
    <sheetView zoomScaleNormal="100" workbookViewId="0"/>
  </sheetViews>
  <sheetFormatPr defaultRowHeight="15.75" customHeight="1"/>
  <cols>
    <col min="1" max="1" width="13.7109375" style="108" customWidth="1"/>
    <col min="2" max="2" width="21.7109375" style="151" customWidth="1"/>
    <col min="3" max="13" width="5.7109375" style="232" customWidth="1"/>
    <col min="14" max="14" width="5.7109375" style="151" customWidth="1"/>
    <col min="15" max="17" width="5.7109375" style="108" customWidth="1"/>
    <col min="18" max="16384" width="9.140625" style="108"/>
  </cols>
  <sheetData>
    <row r="1" spans="1:21" ht="15.75" customHeight="1">
      <c r="A1" s="176" t="s">
        <v>361</v>
      </c>
      <c r="Q1" s="107" t="s">
        <v>390</v>
      </c>
    </row>
    <row r="2" spans="1:21" ht="15.75" customHeight="1">
      <c r="A2" s="178" t="s">
        <v>307</v>
      </c>
    </row>
    <row r="3" spans="1:21" s="235" customFormat="1" ht="15.75" customHeight="1">
      <c r="A3" s="150" t="s">
        <v>143</v>
      </c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3"/>
      <c r="M3" s="233"/>
      <c r="N3" s="233"/>
      <c r="O3" s="233"/>
      <c r="P3" s="233"/>
      <c r="Q3" s="233"/>
    </row>
    <row r="4" spans="1:21" s="123" customFormat="1" ht="12.75">
      <c r="A4" s="231" t="s">
        <v>448</v>
      </c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3"/>
      <c r="M4" s="233"/>
      <c r="N4" s="233"/>
      <c r="O4" s="233"/>
      <c r="P4" s="233"/>
      <c r="Q4" s="233"/>
    </row>
    <row r="5" spans="1:21" s="125" customFormat="1" ht="15">
      <c r="A5" s="211" t="s">
        <v>739</v>
      </c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3"/>
      <c r="M5" s="233"/>
      <c r="N5" s="233"/>
      <c r="O5" s="233"/>
      <c r="P5" s="233"/>
      <c r="Q5" s="233"/>
      <c r="R5" s="124"/>
      <c r="S5" s="124"/>
      <c r="T5" s="124"/>
      <c r="U5" s="124"/>
    </row>
    <row r="6" spans="1:21" ht="15.75" customHeight="1" thickBot="1">
      <c r="A6" s="236"/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6"/>
      <c r="M6" s="236"/>
      <c r="N6" s="236"/>
      <c r="O6" s="236"/>
      <c r="P6" s="236"/>
      <c r="Q6" s="236"/>
    </row>
    <row r="7" spans="1:21" ht="33" customHeight="1">
      <c r="A7" s="500" t="s">
        <v>516</v>
      </c>
      <c r="B7" s="501" t="s">
        <v>492</v>
      </c>
      <c r="C7" s="502" t="s">
        <v>737</v>
      </c>
      <c r="D7" s="502" t="s">
        <v>709</v>
      </c>
      <c r="E7" s="502" t="s">
        <v>666</v>
      </c>
      <c r="F7" s="502" t="s">
        <v>624</v>
      </c>
      <c r="G7" s="502" t="s">
        <v>588</v>
      </c>
      <c r="H7" s="502" t="s">
        <v>562</v>
      </c>
      <c r="I7" s="502" t="s">
        <v>528</v>
      </c>
      <c r="J7" s="502" t="s">
        <v>519</v>
      </c>
      <c r="K7" s="502" t="s">
        <v>466</v>
      </c>
      <c r="L7" s="503" t="s">
        <v>451</v>
      </c>
      <c r="M7" s="503" t="s">
        <v>392</v>
      </c>
      <c r="N7" s="503" t="s">
        <v>374</v>
      </c>
      <c r="O7" s="503" t="s">
        <v>147</v>
      </c>
      <c r="P7" s="503" t="s">
        <v>16</v>
      </c>
      <c r="Q7" s="504" t="s">
        <v>15</v>
      </c>
    </row>
    <row r="8" spans="1:21" ht="15.75" customHeight="1">
      <c r="A8" s="765" t="s">
        <v>449</v>
      </c>
      <c r="B8" s="505" t="s">
        <v>135</v>
      </c>
      <c r="C8" s="506">
        <v>24.3</v>
      </c>
      <c r="D8" s="506">
        <v>24.1</v>
      </c>
      <c r="E8" s="506">
        <v>24</v>
      </c>
      <c r="F8" s="506">
        <v>24.1</v>
      </c>
      <c r="G8" s="506">
        <v>23.9</v>
      </c>
      <c r="H8" s="506">
        <v>23.8</v>
      </c>
      <c r="I8" s="506">
        <v>23.7</v>
      </c>
      <c r="J8" s="506">
        <v>23.8</v>
      </c>
      <c r="K8" s="506">
        <v>23.7</v>
      </c>
      <c r="L8" s="506">
        <v>23.7</v>
      </c>
      <c r="M8" s="507">
        <v>23</v>
      </c>
      <c r="N8" s="507">
        <v>23</v>
      </c>
      <c r="O8" s="507">
        <v>22.8</v>
      </c>
      <c r="P8" s="507">
        <v>22.7</v>
      </c>
      <c r="Q8" s="508">
        <v>23.1</v>
      </c>
    </row>
    <row r="9" spans="1:21" ht="15.75" customHeight="1">
      <c r="A9" s="765"/>
      <c r="B9" s="505" t="s">
        <v>136</v>
      </c>
      <c r="C9" s="509">
        <v>24.1</v>
      </c>
      <c r="D9" s="509">
        <v>23.9</v>
      </c>
      <c r="E9" s="509">
        <v>24.4</v>
      </c>
      <c r="F9" s="509">
        <v>24.4</v>
      </c>
      <c r="G9" s="509">
        <v>23.8</v>
      </c>
      <c r="H9" s="509">
        <v>23.9</v>
      </c>
      <c r="I9" s="509">
        <v>23.8</v>
      </c>
      <c r="J9" s="509">
        <v>24</v>
      </c>
      <c r="K9" s="509">
        <v>24</v>
      </c>
      <c r="L9" s="509">
        <v>23.9</v>
      </c>
      <c r="M9" s="510">
        <v>23.2</v>
      </c>
      <c r="N9" s="510">
        <v>23.2</v>
      </c>
      <c r="O9" s="510">
        <v>23</v>
      </c>
      <c r="P9" s="510">
        <v>23</v>
      </c>
      <c r="Q9" s="511">
        <v>23.3</v>
      </c>
    </row>
    <row r="10" spans="1:21" ht="15.75" customHeight="1">
      <c r="A10" s="765"/>
      <c r="B10" s="505" t="s">
        <v>450</v>
      </c>
      <c r="C10" s="509">
        <v>22.9</v>
      </c>
      <c r="D10" s="509">
        <v>22.7</v>
      </c>
      <c r="E10" s="509">
        <v>23.1</v>
      </c>
      <c r="F10" s="509">
        <v>22.7</v>
      </c>
      <c r="G10" s="509">
        <v>22.6</v>
      </c>
      <c r="H10" s="509">
        <v>22.4</v>
      </c>
      <c r="I10" s="509">
        <v>22.5</v>
      </c>
      <c r="J10" s="509">
        <v>22.4</v>
      </c>
      <c r="K10" s="509">
        <v>22.3</v>
      </c>
      <c r="L10" s="509">
        <v>22.3</v>
      </c>
      <c r="M10" s="510">
        <v>21.8</v>
      </c>
      <c r="N10" s="510">
        <v>21.7</v>
      </c>
      <c r="O10" s="510">
        <v>21.6</v>
      </c>
      <c r="P10" s="510">
        <v>21.4</v>
      </c>
      <c r="Q10" s="511">
        <v>21.7</v>
      </c>
    </row>
    <row r="11" spans="1:21" ht="15.75" customHeight="1">
      <c r="A11" s="765"/>
      <c r="B11" s="505" t="s">
        <v>138</v>
      </c>
      <c r="C11" s="509">
        <v>25.6</v>
      </c>
      <c r="D11" s="509">
        <v>25.3</v>
      </c>
      <c r="E11" s="509">
        <v>25.6</v>
      </c>
      <c r="F11" s="509">
        <v>25.1</v>
      </c>
      <c r="G11" s="509">
        <v>24.8</v>
      </c>
      <c r="H11" s="509">
        <v>24.6</v>
      </c>
      <c r="I11" s="509">
        <v>24.5</v>
      </c>
      <c r="J11" s="509">
        <v>24.6</v>
      </c>
      <c r="K11" s="509">
        <v>24.5</v>
      </c>
      <c r="L11" s="509">
        <v>24.6</v>
      </c>
      <c r="M11" s="510">
        <v>23.9</v>
      </c>
      <c r="N11" s="510">
        <v>23.9</v>
      </c>
      <c r="O11" s="510">
        <v>23.6</v>
      </c>
      <c r="P11" s="510">
        <v>23.5</v>
      </c>
      <c r="Q11" s="511">
        <v>24</v>
      </c>
    </row>
    <row r="12" spans="1:21" ht="15.75" customHeight="1">
      <c r="A12" s="765"/>
      <c r="B12" s="505" t="s">
        <v>139</v>
      </c>
      <c r="C12" s="509">
        <v>24.2</v>
      </c>
      <c r="D12" s="509">
        <v>24.1</v>
      </c>
      <c r="E12" s="509">
        <v>24.4</v>
      </c>
      <c r="F12" s="509">
        <v>23.8</v>
      </c>
      <c r="G12" s="509">
        <v>23.7</v>
      </c>
      <c r="H12" s="509">
        <v>23.6</v>
      </c>
      <c r="I12" s="509">
        <v>23.5</v>
      </c>
      <c r="J12" s="509">
        <v>23.5</v>
      </c>
      <c r="K12" s="509">
        <v>23.4</v>
      </c>
      <c r="L12" s="509">
        <v>23.4</v>
      </c>
      <c r="M12" s="510">
        <v>22.7</v>
      </c>
      <c r="N12" s="510">
        <v>22.6</v>
      </c>
      <c r="O12" s="510">
        <v>22.5</v>
      </c>
      <c r="P12" s="510">
        <v>22.4</v>
      </c>
      <c r="Q12" s="511">
        <v>22.6</v>
      </c>
    </row>
    <row r="13" spans="1:21" ht="15.75" customHeight="1">
      <c r="A13" s="765"/>
      <c r="B13" s="565" t="s">
        <v>127</v>
      </c>
      <c r="C13" s="566">
        <v>2057</v>
      </c>
      <c r="D13" s="566">
        <v>2203</v>
      </c>
      <c r="E13" s="566">
        <v>2161</v>
      </c>
      <c r="F13" s="566">
        <v>1975</v>
      </c>
      <c r="G13" s="566">
        <v>1953</v>
      </c>
      <c r="H13" s="566">
        <v>1954</v>
      </c>
      <c r="I13" s="566">
        <v>1989</v>
      </c>
      <c r="J13" s="566">
        <v>1982</v>
      </c>
      <c r="K13" s="566">
        <v>1982</v>
      </c>
      <c r="L13" s="566">
        <v>1924</v>
      </c>
      <c r="M13" s="566">
        <v>2407</v>
      </c>
      <c r="N13" s="566">
        <v>2154</v>
      </c>
      <c r="O13" s="566">
        <v>2226</v>
      </c>
      <c r="P13" s="566">
        <v>2140</v>
      </c>
      <c r="Q13" s="567">
        <v>1960</v>
      </c>
    </row>
    <row r="14" spans="1:21" ht="15.75" customHeight="1">
      <c r="A14" s="765" t="s">
        <v>517</v>
      </c>
      <c r="B14" s="505" t="s">
        <v>135</v>
      </c>
      <c r="C14" s="506">
        <v>24.2</v>
      </c>
      <c r="D14" s="506">
        <v>24</v>
      </c>
      <c r="E14" s="506">
        <v>23.3</v>
      </c>
      <c r="F14" s="506">
        <v>23.7</v>
      </c>
      <c r="G14" s="506">
        <v>23.5</v>
      </c>
      <c r="H14" s="506">
        <v>23.2</v>
      </c>
      <c r="I14" s="506">
        <v>22.6</v>
      </c>
      <c r="J14" s="506">
        <v>23.3</v>
      </c>
      <c r="K14" s="506">
        <v>23.3</v>
      </c>
      <c r="L14" s="506">
        <v>23.2</v>
      </c>
      <c r="M14" s="507">
        <v>22.7</v>
      </c>
      <c r="N14" s="507">
        <v>22.7</v>
      </c>
      <c r="O14" s="507">
        <v>22</v>
      </c>
      <c r="P14" s="507">
        <v>22.1</v>
      </c>
      <c r="Q14" s="508">
        <v>22.7</v>
      </c>
    </row>
    <row r="15" spans="1:21" ht="15.75" customHeight="1">
      <c r="A15" s="765"/>
      <c r="B15" s="505" t="s">
        <v>136</v>
      </c>
      <c r="C15" s="509">
        <v>23.5</v>
      </c>
      <c r="D15" s="509">
        <v>23.2</v>
      </c>
      <c r="E15" s="509">
        <v>22.6</v>
      </c>
      <c r="F15" s="509">
        <v>23</v>
      </c>
      <c r="G15" s="509">
        <v>22.6</v>
      </c>
      <c r="H15" s="509">
        <v>22.4</v>
      </c>
      <c r="I15" s="509">
        <v>21.9</v>
      </c>
      <c r="J15" s="509">
        <v>22.5</v>
      </c>
      <c r="K15" s="509">
        <v>22.7</v>
      </c>
      <c r="L15" s="509">
        <v>22.2</v>
      </c>
      <c r="M15" s="510">
        <v>21.8</v>
      </c>
      <c r="N15" s="510">
        <v>21.9</v>
      </c>
      <c r="O15" s="510">
        <v>21</v>
      </c>
      <c r="P15" s="510">
        <v>21.1</v>
      </c>
      <c r="Q15" s="511">
        <v>21.6</v>
      </c>
    </row>
    <row r="16" spans="1:21" ht="15.75" customHeight="1">
      <c r="A16" s="765"/>
      <c r="B16" s="505" t="s">
        <v>450</v>
      </c>
      <c r="C16" s="509">
        <v>23.5</v>
      </c>
      <c r="D16" s="509">
        <v>23.5</v>
      </c>
      <c r="E16" s="509">
        <v>23</v>
      </c>
      <c r="F16" s="509">
        <v>23.1</v>
      </c>
      <c r="G16" s="509">
        <v>23.1</v>
      </c>
      <c r="H16" s="509">
        <v>22.7</v>
      </c>
      <c r="I16" s="509">
        <v>22.5</v>
      </c>
      <c r="J16" s="509">
        <v>22.6</v>
      </c>
      <c r="K16" s="509">
        <v>22.7</v>
      </c>
      <c r="L16" s="509">
        <v>22.5</v>
      </c>
      <c r="M16" s="510">
        <v>22.2</v>
      </c>
      <c r="N16" s="510">
        <v>22.4</v>
      </c>
      <c r="O16" s="510">
        <v>21.6</v>
      </c>
      <c r="P16" s="510">
        <v>21.5</v>
      </c>
      <c r="Q16" s="511">
        <v>22</v>
      </c>
    </row>
    <row r="17" spans="1:21" ht="15.75" customHeight="1">
      <c r="A17" s="765"/>
      <c r="B17" s="505" t="s">
        <v>138</v>
      </c>
      <c r="C17" s="509">
        <v>25</v>
      </c>
      <c r="D17" s="509">
        <v>24.7</v>
      </c>
      <c r="E17" s="509">
        <v>24.2</v>
      </c>
      <c r="F17" s="509">
        <v>24.4</v>
      </c>
      <c r="G17" s="509">
        <v>24.2</v>
      </c>
      <c r="H17" s="509">
        <v>23.8</v>
      </c>
      <c r="I17" s="509">
        <v>23.2</v>
      </c>
      <c r="J17" s="509">
        <v>24</v>
      </c>
      <c r="K17" s="509">
        <v>23.8</v>
      </c>
      <c r="L17" s="509">
        <v>24</v>
      </c>
      <c r="M17" s="510">
        <v>23.3</v>
      </c>
      <c r="N17" s="510">
        <v>23.2</v>
      </c>
      <c r="O17" s="510">
        <v>22.7</v>
      </c>
      <c r="P17" s="510">
        <v>22.7</v>
      </c>
      <c r="Q17" s="511">
        <v>23.5</v>
      </c>
    </row>
    <row r="18" spans="1:21" ht="15.75" customHeight="1">
      <c r="A18" s="765"/>
      <c r="B18" s="505" t="s">
        <v>139</v>
      </c>
      <c r="C18" s="509">
        <v>24.1</v>
      </c>
      <c r="D18" s="509">
        <v>24</v>
      </c>
      <c r="E18" s="509">
        <v>23.6</v>
      </c>
      <c r="F18" s="509">
        <v>23.8</v>
      </c>
      <c r="G18" s="509">
        <v>23.7</v>
      </c>
      <c r="H18" s="509">
        <v>23.3</v>
      </c>
      <c r="I18" s="509">
        <v>22.5</v>
      </c>
      <c r="J18" s="509">
        <v>23.3</v>
      </c>
      <c r="K18" s="509">
        <v>23.2</v>
      </c>
      <c r="L18" s="509">
        <v>23.3</v>
      </c>
      <c r="M18" s="510">
        <v>22.8</v>
      </c>
      <c r="N18" s="510">
        <v>22.7</v>
      </c>
      <c r="O18" s="510">
        <v>22.1</v>
      </c>
      <c r="P18" s="510">
        <v>22.5</v>
      </c>
      <c r="Q18" s="511">
        <v>22.9</v>
      </c>
    </row>
    <row r="19" spans="1:21" ht="15.75" customHeight="1">
      <c r="A19" s="765"/>
      <c r="B19" s="565" t="s">
        <v>127</v>
      </c>
      <c r="C19" s="568">
        <v>837</v>
      </c>
      <c r="D19" s="568">
        <v>969</v>
      </c>
      <c r="E19" s="568">
        <v>989</v>
      </c>
      <c r="F19" s="568">
        <v>658</v>
      </c>
      <c r="G19" s="568">
        <v>634</v>
      </c>
      <c r="H19" s="568">
        <v>623</v>
      </c>
      <c r="I19" s="568">
        <v>801</v>
      </c>
      <c r="J19" s="568">
        <v>626</v>
      </c>
      <c r="K19" s="568">
        <v>580</v>
      </c>
      <c r="L19" s="568">
        <v>462</v>
      </c>
      <c r="M19" s="568">
        <v>540</v>
      </c>
      <c r="N19" s="568">
        <v>473</v>
      </c>
      <c r="O19" s="568">
        <v>362</v>
      </c>
      <c r="P19" s="568">
        <v>332</v>
      </c>
      <c r="Q19" s="569">
        <v>284</v>
      </c>
    </row>
    <row r="20" spans="1:21" s="105" customFormat="1" ht="12.75">
      <c r="A20" s="765" t="s">
        <v>428</v>
      </c>
      <c r="B20" s="505" t="s">
        <v>135</v>
      </c>
      <c r="C20" s="506">
        <v>24.4</v>
      </c>
      <c r="D20" s="506">
        <v>23.8</v>
      </c>
      <c r="E20" s="506">
        <v>23.5</v>
      </c>
      <c r="F20" s="506">
        <v>24.5</v>
      </c>
      <c r="G20" s="506">
        <v>24</v>
      </c>
      <c r="H20" s="506">
        <v>23.9</v>
      </c>
      <c r="I20" s="506">
        <v>24</v>
      </c>
      <c r="J20" s="506">
        <v>23.7</v>
      </c>
      <c r="K20" s="506">
        <v>23.9</v>
      </c>
      <c r="L20" s="506">
        <v>23.3</v>
      </c>
      <c r="M20" s="507">
        <v>22</v>
      </c>
      <c r="N20" s="507">
        <v>0</v>
      </c>
      <c r="O20" s="507">
        <v>0</v>
      </c>
      <c r="P20" s="507">
        <v>0</v>
      </c>
      <c r="Q20" s="508">
        <v>0</v>
      </c>
      <c r="R20" s="107"/>
      <c r="S20" s="107"/>
      <c r="T20" s="107"/>
      <c r="U20" s="107"/>
    </row>
    <row r="21" spans="1:21" s="105" customFormat="1" ht="12.75">
      <c r="A21" s="765"/>
      <c r="B21" s="505" t="s">
        <v>136</v>
      </c>
      <c r="C21" s="509">
        <v>23.9</v>
      </c>
      <c r="D21" s="509">
        <v>23.1</v>
      </c>
      <c r="E21" s="509">
        <v>22.7</v>
      </c>
      <c r="F21" s="509">
        <v>23.7</v>
      </c>
      <c r="G21" s="509">
        <v>23.2</v>
      </c>
      <c r="H21" s="509">
        <v>23.2</v>
      </c>
      <c r="I21" s="509">
        <v>22.8</v>
      </c>
      <c r="J21" s="509">
        <v>23.3</v>
      </c>
      <c r="K21" s="509">
        <v>23.3</v>
      </c>
      <c r="L21" s="509">
        <v>22.5</v>
      </c>
      <c r="M21" s="510">
        <v>21.6</v>
      </c>
      <c r="N21" s="510">
        <v>0</v>
      </c>
      <c r="O21" s="510">
        <v>0</v>
      </c>
      <c r="P21" s="510">
        <v>0</v>
      </c>
      <c r="Q21" s="511">
        <v>0</v>
      </c>
      <c r="R21" s="107"/>
      <c r="S21" s="107"/>
      <c r="T21" s="107"/>
      <c r="U21" s="107"/>
    </row>
    <row r="22" spans="1:21" s="105" customFormat="1" ht="12.75">
      <c r="A22" s="765"/>
      <c r="B22" s="505" t="s">
        <v>450</v>
      </c>
      <c r="C22" s="509">
        <v>23.4</v>
      </c>
      <c r="D22" s="509">
        <v>22.6</v>
      </c>
      <c r="E22" s="509">
        <v>23.2</v>
      </c>
      <c r="F22" s="509">
        <v>24.1</v>
      </c>
      <c r="G22" s="509">
        <v>23.4</v>
      </c>
      <c r="H22" s="509">
        <v>23.6</v>
      </c>
      <c r="I22" s="509">
        <v>23.6</v>
      </c>
      <c r="J22" s="509">
        <v>23</v>
      </c>
      <c r="K22" s="509">
        <v>22.6</v>
      </c>
      <c r="L22" s="509">
        <v>22.8</v>
      </c>
      <c r="M22" s="510">
        <v>21.5</v>
      </c>
      <c r="N22" s="510">
        <v>0</v>
      </c>
      <c r="O22" s="510">
        <v>0</v>
      </c>
      <c r="P22" s="510">
        <v>0</v>
      </c>
      <c r="Q22" s="511">
        <v>0</v>
      </c>
      <c r="R22" s="107"/>
      <c r="S22" s="107"/>
      <c r="T22" s="107"/>
      <c r="U22" s="107"/>
    </row>
    <row r="23" spans="1:21" ht="15.75" customHeight="1">
      <c r="A23" s="765"/>
      <c r="B23" s="505" t="s">
        <v>138</v>
      </c>
      <c r="C23" s="509">
        <v>25.4</v>
      </c>
      <c r="D23" s="509">
        <v>25.2</v>
      </c>
      <c r="E23" s="509">
        <v>25.1</v>
      </c>
      <c r="F23" s="509">
        <v>25.1</v>
      </c>
      <c r="G23" s="509">
        <v>24.2</v>
      </c>
      <c r="H23" s="509">
        <v>24.4</v>
      </c>
      <c r="I23" s="509">
        <v>24.6</v>
      </c>
      <c r="J23" s="509">
        <v>24.4</v>
      </c>
      <c r="K23" s="509">
        <v>25.6</v>
      </c>
      <c r="L23" s="509">
        <v>24.2</v>
      </c>
      <c r="M23" s="510">
        <v>22</v>
      </c>
      <c r="N23" s="510">
        <v>0</v>
      </c>
      <c r="O23" s="510">
        <v>0</v>
      </c>
      <c r="P23" s="510">
        <v>0</v>
      </c>
      <c r="Q23" s="511">
        <v>0</v>
      </c>
    </row>
    <row r="24" spans="1:21" ht="15.75" customHeight="1">
      <c r="A24" s="765"/>
      <c r="B24" s="505" t="s">
        <v>139</v>
      </c>
      <c r="C24" s="509">
        <v>24.5</v>
      </c>
      <c r="D24" s="509">
        <v>23.7</v>
      </c>
      <c r="E24" s="509">
        <v>24.2</v>
      </c>
      <c r="F24" s="509">
        <v>24.6</v>
      </c>
      <c r="G24" s="509">
        <v>24.2</v>
      </c>
      <c r="H24" s="509">
        <v>23.7</v>
      </c>
      <c r="I24" s="509">
        <v>24.3</v>
      </c>
      <c r="J24" s="509">
        <v>23.6</v>
      </c>
      <c r="K24" s="509">
        <v>23.6</v>
      </c>
      <c r="L24" s="509">
        <v>23.4</v>
      </c>
      <c r="M24" s="510">
        <v>22.3</v>
      </c>
      <c r="N24" s="510">
        <v>0</v>
      </c>
      <c r="O24" s="510">
        <v>0</v>
      </c>
      <c r="P24" s="510">
        <v>0</v>
      </c>
      <c r="Q24" s="511">
        <v>0</v>
      </c>
    </row>
    <row r="25" spans="1:21" ht="15.75" customHeight="1">
      <c r="A25" s="765"/>
      <c r="B25" s="565" t="s">
        <v>127</v>
      </c>
      <c r="C25" s="568">
        <v>146</v>
      </c>
      <c r="D25" s="568">
        <v>128</v>
      </c>
      <c r="E25" s="568">
        <v>106</v>
      </c>
      <c r="F25" s="568">
        <v>115</v>
      </c>
      <c r="G25" s="568">
        <v>111</v>
      </c>
      <c r="H25" s="568">
        <v>109</v>
      </c>
      <c r="I25" s="568">
        <v>111</v>
      </c>
      <c r="J25" s="568">
        <v>68</v>
      </c>
      <c r="K25" s="568">
        <v>40</v>
      </c>
      <c r="L25" s="568">
        <v>45</v>
      </c>
      <c r="M25" s="568">
        <v>55</v>
      </c>
      <c r="N25" s="568">
        <v>0</v>
      </c>
      <c r="O25" s="568">
        <v>0</v>
      </c>
      <c r="P25" s="568">
        <v>0</v>
      </c>
      <c r="Q25" s="569">
        <v>0</v>
      </c>
    </row>
    <row r="26" spans="1:21" ht="15.75" customHeight="1">
      <c r="A26" s="765" t="s">
        <v>429</v>
      </c>
      <c r="B26" s="505" t="s">
        <v>135</v>
      </c>
      <c r="C26" s="506">
        <v>22.5</v>
      </c>
      <c r="D26" s="506">
        <v>23.4</v>
      </c>
      <c r="E26" s="506">
        <v>23.7</v>
      </c>
      <c r="F26" s="506">
        <v>24</v>
      </c>
      <c r="G26" s="506">
        <v>23.7</v>
      </c>
      <c r="H26" s="506">
        <v>23.1</v>
      </c>
      <c r="I26" s="506">
        <v>22.4</v>
      </c>
      <c r="J26" s="506">
        <v>23.9</v>
      </c>
      <c r="K26" s="506">
        <v>22.6</v>
      </c>
      <c r="L26" s="506">
        <v>22.8</v>
      </c>
      <c r="M26" s="507">
        <v>23.1</v>
      </c>
      <c r="N26" s="507">
        <v>22.8</v>
      </c>
      <c r="O26" s="507">
        <v>21.1</v>
      </c>
      <c r="P26" s="507">
        <v>21.4</v>
      </c>
      <c r="Q26" s="508">
        <v>22.8</v>
      </c>
    </row>
    <row r="27" spans="1:21" ht="15.75" customHeight="1">
      <c r="A27" s="765"/>
      <c r="B27" s="505" t="s">
        <v>136</v>
      </c>
      <c r="C27" s="509">
        <v>21.5</v>
      </c>
      <c r="D27" s="509">
        <v>22.2</v>
      </c>
      <c r="E27" s="509">
        <v>22.3</v>
      </c>
      <c r="F27" s="509">
        <v>23.2</v>
      </c>
      <c r="G27" s="509">
        <v>22.6</v>
      </c>
      <c r="H27" s="509">
        <v>21.9</v>
      </c>
      <c r="I27" s="509">
        <v>21.7</v>
      </c>
      <c r="J27" s="509">
        <v>22.9</v>
      </c>
      <c r="K27" s="509">
        <v>21.5</v>
      </c>
      <c r="L27" s="509">
        <v>21.9</v>
      </c>
      <c r="M27" s="510">
        <v>22.4</v>
      </c>
      <c r="N27" s="510">
        <v>22.3</v>
      </c>
      <c r="O27" s="510">
        <v>20.6</v>
      </c>
      <c r="P27" s="510">
        <v>19.7</v>
      </c>
      <c r="Q27" s="511">
        <v>22.3</v>
      </c>
    </row>
    <row r="28" spans="1:21" ht="15.75" customHeight="1">
      <c r="A28" s="765"/>
      <c r="B28" s="505" t="s">
        <v>450</v>
      </c>
      <c r="C28" s="509">
        <v>22.5</v>
      </c>
      <c r="D28" s="509">
        <v>23.7</v>
      </c>
      <c r="E28" s="509">
        <v>24</v>
      </c>
      <c r="F28" s="509">
        <v>23.7</v>
      </c>
      <c r="G28" s="509">
        <v>23.5</v>
      </c>
      <c r="H28" s="509">
        <v>22.7</v>
      </c>
      <c r="I28" s="509">
        <v>22.5</v>
      </c>
      <c r="J28" s="509">
        <v>23.4</v>
      </c>
      <c r="K28" s="509">
        <v>21.9</v>
      </c>
      <c r="L28" s="509">
        <v>23</v>
      </c>
      <c r="M28" s="510">
        <v>23.8</v>
      </c>
      <c r="N28" s="510">
        <v>21.8</v>
      </c>
      <c r="O28" s="510">
        <v>21.6</v>
      </c>
      <c r="P28" s="510">
        <v>20.7</v>
      </c>
      <c r="Q28" s="511">
        <v>21.4</v>
      </c>
    </row>
    <row r="29" spans="1:21" ht="15.75" customHeight="1">
      <c r="A29" s="765"/>
      <c r="B29" s="505" t="s">
        <v>138</v>
      </c>
      <c r="C29" s="509">
        <v>23</v>
      </c>
      <c r="D29" s="509">
        <v>23.5</v>
      </c>
      <c r="E29" s="509">
        <v>24.5</v>
      </c>
      <c r="F29" s="509">
        <v>24.2</v>
      </c>
      <c r="G29" s="509">
        <v>23.8</v>
      </c>
      <c r="H29" s="509">
        <v>23.6</v>
      </c>
      <c r="I29" s="509">
        <v>22.4</v>
      </c>
      <c r="J29" s="509">
        <v>24.6</v>
      </c>
      <c r="K29" s="509">
        <v>23.1</v>
      </c>
      <c r="L29" s="509">
        <v>23</v>
      </c>
      <c r="M29" s="510">
        <v>22.3</v>
      </c>
      <c r="N29" s="510">
        <v>23.7</v>
      </c>
      <c r="O29" s="510">
        <v>20.3</v>
      </c>
      <c r="P29" s="510">
        <v>22.6</v>
      </c>
      <c r="Q29" s="511">
        <v>23.2</v>
      </c>
    </row>
    <row r="30" spans="1:21" ht="15.75" customHeight="1">
      <c r="A30" s="765"/>
      <c r="B30" s="505" t="s">
        <v>139</v>
      </c>
      <c r="C30" s="509">
        <v>22.4</v>
      </c>
      <c r="D30" s="509">
        <v>23.6</v>
      </c>
      <c r="E30" s="509">
        <v>24.3</v>
      </c>
      <c r="F30" s="509">
        <v>24.3</v>
      </c>
      <c r="G30" s="509">
        <v>24.5</v>
      </c>
      <c r="H30" s="509">
        <v>23.5</v>
      </c>
      <c r="I30" s="509">
        <v>22.1</v>
      </c>
      <c r="J30" s="509">
        <v>24.3</v>
      </c>
      <c r="K30" s="509">
        <v>23.2</v>
      </c>
      <c r="L30" s="509">
        <v>22.6</v>
      </c>
      <c r="M30" s="510">
        <v>22.8</v>
      </c>
      <c r="N30" s="510">
        <v>22.7</v>
      </c>
      <c r="O30" s="510">
        <v>21.6</v>
      </c>
      <c r="P30" s="510">
        <v>21.8</v>
      </c>
      <c r="Q30" s="511">
        <v>22.4</v>
      </c>
    </row>
    <row r="31" spans="1:21" ht="15.75" customHeight="1" thickBot="1">
      <c r="A31" s="766"/>
      <c r="B31" s="570" t="s">
        <v>127</v>
      </c>
      <c r="C31" s="571">
        <v>48</v>
      </c>
      <c r="D31" s="571">
        <v>64</v>
      </c>
      <c r="E31" s="571">
        <v>116</v>
      </c>
      <c r="F31" s="571">
        <v>76</v>
      </c>
      <c r="G31" s="571">
        <v>52</v>
      </c>
      <c r="H31" s="571">
        <v>65</v>
      </c>
      <c r="I31" s="571">
        <v>91</v>
      </c>
      <c r="J31" s="571">
        <v>53</v>
      </c>
      <c r="K31" s="571">
        <v>36</v>
      </c>
      <c r="L31" s="571">
        <v>33</v>
      </c>
      <c r="M31" s="571">
        <v>17</v>
      </c>
      <c r="N31" s="571">
        <v>12</v>
      </c>
      <c r="O31" s="571">
        <v>11</v>
      </c>
      <c r="P31" s="571">
        <v>11</v>
      </c>
      <c r="Q31" s="572">
        <v>9</v>
      </c>
    </row>
    <row r="32" spans="1:21" s="105" customFormat="1" ht="12.75"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99"/>
      <c r="P32" s="99"/>
      <c r="Q32" s="99"/>
      <c r="R32" s="107"/>
      <c r="S32" s="107"/>
      <c r="T32" s="107"/>
      <c r="U32" s="107"/>
    </row>
    <row r="33" spans="1:21" s="105" customFormat="1" ht="14.25" customHeight="1">
      <c r="A33" s="228" t="s">
        <v>302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99"/>
      <c r="P33" s="99"/>
      <c r="Q33" s="99"/>
      <c r="R33" s="107"/>
      <c r="S33" s="107"/>
      <c r="T33" s="107"/>
      <c r="U33" s="107"/>
    </row>
  </sheetData>
  <mergeCells count="4">
    <mergeCell ref="A8:A13"/>
    <mergeCell ref="A14:A19"/>
    <mergeCell ref="A20:A25"/>
    <mergeCell ref="A26:A31"/>
  </mergeCells>
  <phoneticPr fontId="2" type="noConversion"/>
  <hyperlinks>
    <hyperlink ref="Q1" location="'Table of Contents'!A1" display="Contents" xr:uid="{00000000-0004-0000-1700-000000000000}"/>
    <hyperlink ref="A33" location="Definitions!A1" display="Click here to see notes, definitions, and source" xr:uid="{00000000-0004-0000-1700-000001000000}"/>
  </hyperlinks>
  <printOptions horizontalCentered="1"/>
  <pageMargins left="0.5" right="0.45" top="0.6" bottom="0.66" header="0.3" footer="0.3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48"/>
    <pageSetUpPr fitToPage="1"/>
  </sheetPr>
  <dimension ref="A1:V117"/>
  <sheetViews>
    <sheetView showGridLines="0" zoomScaleNormal="100" workbookViewId="0">
      <selection activeCell="D92" sqref="D92"/>
    </sheetView>
  </sheetViews>
  <sheetFormatPr defaultRowHeight="12.75"/>
  <cols>
    <col min="1" max="1" width="17.5703125" style="151" customWidth="1"/>
    <col min="2" max="2" width="22.5703125" style="151" customWidth="1"/>
    <col min="3" max="10" width="5" style="238" bestFit="1" customWidth="1"/>
    <col min="11" max="13" width="5" style="150" bestFit="1" customWidth="1"/>
    <col min="14" max="15" width="5" style="108" bestFit="1" customWidth="1"/>
    <col min="16" max="16" width="6.28515625" style="108" customWidth="1"/>
    <col min="17" max="17" width="5" style="108" bestFit="1" customWidth="1"/>
    <col min="18" max="16384" width="9.140625" style="108"/>
  </cols>
  <sheetData>
    <row r="1" spans="1:22" ht="15.75">
      <c r="A1" s="91" t="s">
        <v>361</v>
      </c>
      <c r="P1" s="107" t="s">
        <v>390</v>
      </c>
    </row>
    <row r="2" spans="1:22" ht="15">
      <c r="A2" s="117" t="s">
        <v>307</v>
      </c>
    </row>
    <row r="3" spans="1:22">
      <c r="A3" s="150" t="s">
        <v>143</v>
      </c>
    </row>
    <row r="4" spans="1:22" s="123" customFormat="1">
      <c r="A4" s="150" t="s">
        <v>146</v>
      </c>
      <c r="B4" s="195"/>
      <c r="C4" s="238"/>
      <c r="D4" s="238"/>
      <c r="E4" s="238"/>
      <c r="F4" s="238"/>
      <c r="G4" s="238"/>
      <c r="H4" s="238"/>
      <c r="I4" s="238"/>
      <c r="J4" s="238"/>
      <c r="K4" s="150"/>
      <c r="L4" s="150"/>
      <c r="M4" s="150"/>
    </row>
    <row r="5" spans="1:22" s="125" customFormat="1" ht="15.75">
      <c r="A5" s="403" t="s">
        <v>739</v>
      </c>
      <c r="B5" s="96"/>
      <c r="C5" s="239"/>
      <c r="D5" s="239"/>
      <c r="E5" s="239"/>
      <c r="F5" s="239"/>
      <c r="G5" s="239"/>
      <c r="H5" s="239"/>
      <c r="I5" s="239"/>
      <c r="J5" s="239"/>
      <c r="K5" s="96"/>
      <c r="L5" s="96"/>
      <c r="M5" s="96"/>
      <c r="N5" s="96"/>
      <c r="O5" s="124"/>
      <c r="P5" s="124"/>
      <c r="Q5" s="124"/>
      <c r="R5" s="124"/>
      <c r="S5" s="124"/>
      <c r="T5" s="124"/>
      <c r="U5" s="124"/>
      <c r="V5" s="124"/>
    </row>
    <row r="6" spans="1:22" ht="13.5" thickBot="1">
      <c r="A6" s="119"/>
    </row>
    <row r="7" spans="1:22" s="457" customFormat="1" ht="25.5">
      <c r="A7" s="513" t="s">
        <v>292</v>
      </c>
      <c r="B7" s="514" t="s">
        <v>492</v>
      </c>
      <c r="C7" s="515" t="s">
        <v>737</v>
      </c>
      <c r="D7" s="515" t="s">
        <v>709</v>
      </c>
      <c r="E7" s="515" t="s">
        <v>666</v>
      </c>
      <c r="F7" s="515" t="s">
        <v>624</v>
      </c>
      <c r="G7" s="515" t="s">
        <v>588</v>
      </c>
      <c r="H7" s="515" t="s">
        <v>562</v>
      </c>
      <c r="I7" s="515" t="s">
        <v>528</v>
      </c>
      <c r="J7" s="515" t="s">
        <v>519</v>
      </c>
      <c r="K7" s="515" t="s">
        <v>466</v>
      </c>
      <c r="L7" s="515" t="s">
        <v>451</v>
      </c>
      <c r="M7" s="515" t="s">
        <v>392</v>
      </c>
      <c r="N7" s="515" t="s">
        <v>374</v>
      </c>
      <c r="O7" s="515" t="s">
        <v>147</v>
      </c>
      <c r="P7" s="515" t="s">
        <v>16</v>
      </c>
      <c r="Q7" s="516" t="s">
        <v>15</v>
      </c>
    </row>
    <row r="8" spans="1:22" s="457" customFormat="1">
      <c r="A8" s="767" t="s">
        <v>120</v>
      </c>
      <c r="B8" s="407" t="s">
        <v>135</v>
      </c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12">
        <v>22.5</v>
      </c>
      <c r="P8" s="512">
        <v>21.9</v>
      </c>
      <c r="Q8" s="517">
        <v>22.2</v>
      </c>
    </row>
    <row r="9" spans="1:22" s="457" customFormat="1">
      <c r="A9" s="767"/>
      <c r="B9" s="407" t="s">
        <v>136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408">
        <v>23.2</v>
      </c>
      <c r="P9" s="408">
        <v>22.9</v>
      </c>
      <c r="Q9" s="469">
        <v>23.4</v>
      </c>
    </row>
    <row r="10" spans="1:22" s="457" customFormat="1">
      <c r="A10" s="767"/>
      <c r="B10" s="407" t="s">
        <v>450</v>
      </c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408">
        <v>20.8</v>
      </c>
      <c r="P10" s="408">
        <v>20.100000000000001</v>
      </c>
      <c r="Q10" s="469">
        <v>20.7</v>
      </c>
    </row>
    <row r="11" spans="1:22" s="457" customFormat="1">
      <c r="A11" s="767"/>
      <c r="B11" s="407" t="s">
        <v>138</v>
      </c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408">
        <v>23.4</v>
      </c>
      <c r="P11" s="408">
        <v>22.8</v>
      </c>
      <c r="Q11" s="469">
        <v>22.7</v>
      </c>
    </row>
    <row r="12" spans="1:22" s="457" customFormat="1">
      <c r="A12" s="767"/>
      <c r="B12" s="407" t="s">
        <v>139</v>
      </c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408">
        <v>22</v>
      </c>
      <c r="P12" s="408">
        <v>21.2</v>
      </c>
      <c r="Q12" s="469">
        <v>21.5</v>
      </c>
    </row>
    <row r="13" spans="1:22" s="457" customFormat="1">
      <c r="A13" s="767"/>
      <c r="B13" s="410" t="s">
        <v>127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>
        <v>50</v>
      </c>
      <c r="P13" s="409">
        <v>65</v>
      </c>
      <c r="Q13" s="412">
        <v>51</v>
      </c>
    </row>
    <row r="14" spans="1:22" s="457" customFormat="1">
      <c r="A14" s="767" t="s">
        <v>455</v>
      </c>
      <c r="B14" s="407" t="s">
        <v>135</v>
      </c>
      <c r="C14" s="512">
        <v>23.2</v>
      </c>
      <c r="D14" s="512">
        <v>23.4</v>
      </c>
      <c r="E14" s="512">
        <v>22.9</v>
      </c>
      <c r="F14" s="512">
        <v>22.6</v>
      </c>
      <c r="G14" s="512">
        <v>23.1</v>
      </c>
      <c r="H14" s="512">
        <v>22.5</v>
      </c>
      <c r="I14" s="512">
        <v>23.3</v>
      </c>
      <c r="J14" s="512">
        <v>23.3</v>
      </c>
      <c r="K14" s="512">
        <v>23</v>
      </c>
      <c r="L14" s="512">
        <v>22.8</v>
      </c>
      <c r="M14" s="512">
        <v>22.6</v>
      </c>
      <c r="N14" s="512">
        <v>22.5</v>
      </c>
      <c r="O14" s="512">
        <v>22.2</v>
      </c>
      <c r="P14" s="512">
        <v>22</v>
      </c>
      <c r="Q14" s="517">
        <v>22.6</v>
      </c>
    </row>
    <row r="15" spans="1:22" s="457" customFormat="1">
      <c r="A15" s="767"/>
      <c r="B15" s="407" t="s">
        <v>136</v>
      </c>
      <c r="C15" s="408">
        <v>22.9</v>
      </c>
      <c r="D15" s="408">
        <v>23.1</v>
      </c>
      <c r="E15" s="408">
        <v>22.9</v>
      </c>
      <c r="F15" s="408">
        <v>22.2</v>
      </c>
      <c r="G15" s="408">
        <v>23.2</v>
      </c>
      <c r="H15" s="408">
        <v>22.5</v>
      </c>
      <c r="I15" s="408">
        <v>23.2</v>
      </c>
      <c r="J15" s="408">
        <v>23.2</v>
      </c>
      <c r="K15" s="408">
        <v>23</v>
      </c>
      <c r="L15" s="408">
        <v>22.8</v>
      </c>
      <c r="M15" s="408">
        <v>22.6</v>
      </c>
      <c r="N15" s="408">
        <v>22.6</v>
      </c>
      <c r="O15" s="408">
        <v>22.2</v>
      </c>
      <c r="P15" s="408">
        <v>21.7</v>
      </c>
      <c r="Q15" s="469">
        <v>22.6</v>
      </c>
    </row>
    <row r="16" spans="1:22" s="457" customFormat="1">
      <c r="A16" s="767"/>
      <c r="B16" s="407" t="s">
        <v>450</v>
      </c>
      <c r="C16" s="408">
        <v>22</v>
      </c>
      <c r="D16" s="408">
        <v>21.9</v>
      </c>
      <c r="E16" s="408">
        <v>21.9</v>
      </c>
      <c r="F16" s="408">
        <v>21.2</v>
      </c>
      <c r="G16" s="408">
        <v>21.4</v>
      </c>
      <c r="H16" s="408">
        <v>21.1</v>
      </c>
      <c r="I16" s="408">
        <v>21.9</v>
      </c>
      <c r="J16" s="408">
        <v>22</v>
      </c>
      <c r="K16" s="408">
        <v>21.4</v>
      </c>
      <c r="L16" s="408">
        <v>21.6</v>
      </c>
      <c r="M16" s="408">
        <v>21.4</v>
      </c>
      <c r="N16" s="408">
        <v>21.2</v>
      </c>
      <c r="O16" s="408">
        <v>20.9</v>
      </c>
      <c r="P16" s="408">
        <v>20.7</v>
      </c>
      <c r="Q16" s="469">
        <v>21.4</v>
      </c>
    </row>
    <row r="17" spans="1:17" s="457" customFormat="1">
      <c r="A17" s="767"/>
      <c r="B17" s="407" t="s">
        <v>138</v>
      </c>
      <c r="C17" s="408">
        <v>24.3</v>
      </c>
      <c r="D17" s="408">
        <v>24.6</v>
      </c>
      <c r="E17" s="408">
        <v>24.7</v>
      </c>
      <c r="F17" s="408">
        <v>23.9</v>
      </c>
      <c r="G17" s="408">
        <v>24.1</v>
      </c>
      <c r="H17" s="408">
        <v>23.7</v>
      </c>
      <c r="I17" s="408">
        <v>24.3</v>
      </c>
      <c r="J17" s="408">
        <v>24.2</v>
      </c>
      <c r="K17" s="408">
        <v>23.9</v>
      </c>
      <c r="L17" s="408">
        <v>23.8</v>
      </c>
      <c r="M17" s="408">
        <v>23.2</v>
      </c>
      <c r="N17" s="408">
        <v>23.4</v>
      </c>
      <c r="O17" s="408">
        <v>23</v>
      </c>
      <c r="P17" s="408">
        <v>22.8</v>
      </c>
      <c r="Q17" s="469">
        <v>23.8</v>
      </c>
    </row>
    <row r="18" spans="1:17" s="457" customFormat="1">
      <c r="A18" s="767"/>
      <c r="B18" s="407" t="s">
        <v>139</v>
      </c>
      <c r="C18" s="408">
        <v>23.3</v>
      </c>
      <c r="D18" s="408">
        <v>23.4</v>
      </c>
      <c r="E18" s="408">
        <v>23.1</v>
      </c>
      <c r="F18" s="408">
        <v>22.5</v>
      </c>
      <c r="G18" s="408">
        <v>23.4</v>
      </c>
      <c r="H18" s="408">
        <v>22.4</v>
      </c>
      <c r="I18" s="408">
        <v>23.2</v>
      </c>
      <c r="J18" s="408">
        <v>23</v>
      </c>
      <c r="K18" s="408">
        <v>22.8</v>
      </c>
      <c r="L18" s="408">
        <v>22.4</v>
      </c>
      <c r="M18" s="408">
        <v>22.4</v>
      </c>
      <c r="N18" s="408">
        <v>22.3</v>
      </c>
      <c r="O18" s="408">
        <v>22.1</v>
      </c>
      <c r="P18" s="408">
        <v>22.2</v>
      </c>
      <c r="Q18" s="469">
        <v>22.2</v>
      </c>
    </row>
    <row r="19" spans="1:17" s="457" customFormat="1">
      <c r="A19" s="767"/>
      <c r="B19" s="410" t="s">
        <v>127</v>
      </c>
      <c r="C19" s="409">
        <v>216</v>
      </c>
      <c r="D19" s="409">
        <v>205</v>
      </c>
      <c r="E19" s="409">
        <v>233</v>
      </c>
      <c r="F19" s="409">
        <v>169</v>
      </c>
      <c r="G19" s="409">
        <v>171</v>
      </c>
      <c r="H19" s="409">
        <v>186</v>
      </c>
      <c r="I19" s="409">
        <v>186</v>
      </c>
      <c r="J19" s="409">
        <v>218</v>
      </c>
      <c r="K19" s="409">
        <v>157</v>
      </c>
      <c r="L19" s="409">
        <v>179</v>
      </c>
      <c r="M19" s="409">
        <v>198</v>
      </c>
      <c r="N19" s="409">
        <v>142</v>
      </c>
      <c r="O19" s="409">
        <v>148</v>
      </c>
      <c r="P19" s="409">
        <v>149</v>
      </c>
      <c r="Q19" s="412">
        <v>122</v>
      </c>
    </row>
    <row r="20" spans="1:17" s="457" customFormat="1">
      <c r="A20" s="767" t="s">
        <v>574</v>
      </c>
      <c r="B20" s="407" t="s">
        <v>135</v>
      </c>
      <c r="C20" s="512">
        <v>25.1</v>
      </c>
      <c r="D20" s="512">
        <v>25.1</v>
      </c>
      <c r="E20" s="512">
        <v>24.8</v>
      </c>
      <c r="F20" s="512">
        <v>25.8</v>
      </c>
      <c r="G20" s="512">
        <v>25.8</v>
      </c>
      <c r="H20" s="512">
        <v>25.9</v>
      </c>
      <c r="I20" s="512">
        <v>26.2</v>
      </c>
      <c r="J20" s="512">
        <v>26.5</v>
      </c>
      <c r="K20" s="512">
        <v>26.2</v>
      </c>
      <c r="L20" s="512">
        <v>25.3</v>
      </c>
      <c r="M20" s="512">
        <v>25.6</v>
      </c>
      <c r="N20" s="512">
        <v>24.5</v>
      </c>
      <c r="O20" s="512">
        <v>24.4</v>
      </c>
      <c r="P20" s="512">
        <v>25.2</v>
      </c>
      <c r="Q20" s="517">
        <v>23.9</v>
      </c>
    </row>
    <row r="21" spans="1:17" s="457" customFormat="1">
      <c r="A21" s="767"/>
      <c r="B21" s="407" t="s">
        <v>136</v>
      </c>
      <c r="C21" s="614">
        <v>25.1</v>
      </c>
      <c r="D21" s="614">
        <v>25</v>
      </c>
      <c r="E21" s="408">
        <v>25.2</v>
      </c>
      <c r="F21" s="408">
        <v>26.1</v>
      </c>
      <c r="G21" s="408">
        <v>25.7</v>
      </c>
      <c r="H21" s="408">
        <v>26.3</v>
      </c>
      <c r="I21" s="408">
        <v>26.7</v>
      </c>
      <c r="J21" s="408">
        <v>26.9</v>
      </c>
      <c r="K21" s="408">
        <v>26.7</v>
      </c>
      <c r="L21" s="408">
        <v>25.7</v>
      </c>
      <c r="M21" s="408">
        <v>25.9</v>
      </c>
      <c r="N21" s="408">
        <v>24.8</v>
      </c>
      <c r="O21" s="408">
        <v>24</v>
      </c>
      <c r="P21" s="408">
        <v>25.4</v>
      </c>
      <c r="Q21" s="469">
        <v>24.1</v>
      </c>
    </row>
    <row r="22" spans="1:17" s="457" customFormat="1">
      <c r="A22" s="767"/>
      <c r="B22" s="407" t="s">
        <v>450</v>
      </c>
      <c r="C22" s="408">
        <v>23.3</v>
      </c>
      <c r="D22" s="408">
        <v>23.5</v>
      </c>
      <c r="E22" s="408">
        <v>23.6</v>
      </c>
      <c r="F22" s="408">
        <v>23.8</v>
      </c>
      <c r="G22" s="408">
        <v>24.2</v>
      </c>
      <c r="H22" s="408">
        <v>24.3</v>
      </c>
      <c r="I22" s="408">
        <v>24.3</v>
      </c>
      <c r="J22" s="408">
        <v>25</v>
      </c>
      <c r="K22" s="408">
        <v>24.1</v>
      </c>
      <c r="L22" s="408">
        <v>22.9</v>
      </c>
      <c r="M22" s="408">
        <v>23.7</v>
      </c>
      <c r="N22" s="408">
        <v>22.7</v>
      </c>
      <c r="O22" s="408">
        <v>22.9</v>
      </c>
      <c r="P22" s="408">
        <v>23.3</v>
      </c>
      <c r="Q22" s="469">
        <v>21.7</v>
      </c>
    </row>
    <row r="23" spans="1:17" s="457" customFormat="1">
      <c r="A23" s="767"/>
      <c r="B23" s="407" t="s">
        <v>138</v>
      </c>
      <c r="C23" s="408">
        <v>26.7</v>
      </c>
      <c r="D23" s="408">
        <v>26.5</v>
      </c>
      <c r="E23" s="408">
        <v>26.7</v>
      </c>
      <c r="F23" s="408">
        <v>27.3</v>
      </c>
      <c r="G23" s="408">
        <v>27.4</v>
      </c>
      <c r="H23" s="408">
        <v>27.1</v>
      </c>
      <c r="I23" s="408">
        <v>27.7</v>
      </c>
      <c r="J23" s="408">
        <v>27.6</v>
      </c>
      <c r="K23" s="408">
        <v>28.1</v>
      </c>
      <c r="L23" s="408">
        <v>27.2</v>
      </c>
      <c r="M23" s="408">
        <v>27.2</v>
      </c>
      <c r="N23" s="408">
        <v>26</v>
      </c>
      <c r="O23" s="408">
        <v>26</v>
      </c>
      <c r="P23" s="408">
        <v>26.9</v>
      </c>
      <c r="Q23" s="469">
        <v>25.4</v>
      </c>
    </row>
    <row r="24" spans="1:17" s="457" customFormat="1">
      <c r="A24" s="767"/>
      <c r="B24" s="407" t="s">
        <v>139</v>
      </c>
      <c r="C24" s="408">
        <v>24.6</v>
      </c>
      <c r="D24" s="408">
        <v>24.7</v>
      </c>
      <c r="E24" s="408">
        <v>24.9</v>
      </c>
      <c r="F24" s="408">
        <v>25.2</v>
      </c>
      <c r="G24" s="408">
        <v>25.2</v>
      </c>
      <c r="H24" s="408">
        <v>25.1</v>
      </c>
      <c r="I24" s="408">
        <v>25.4</v>
      </c>
      <c r="J24" s="408">
        <v>25.9</v>
      </c>
      <c r="K24" s="408">
        <v>25.4</v>
      </c>
      <c r="L24" s="408">
        <v>24.8</v>
      </c>
      <c r="M24" s="408">
        <v>24.9</v>
      </c>
      <c r="N24" s="408">
        <v>24</v>
      </c>
      <c r="O24" s="408">
        <v>24</v>
      </c>
      <c r="P24" s="408">
        <v>24.5</v>
      </c>
      <c r="Q24" s="469">
        <v>23.6</v>
      </c>
    </row>
    <row r="25" spans="1:17" s="457" customFormat="1">
      <c r="A25" s="767"/>
      <c r="B25" s="410" t="s">
        <v>127</v>
      </c>
      <c r="C25" s="409">
        <v>628</v>
      </c>
      <c r="D25" s="409">
        <v>716</v>
      </c>
      <c r="E25" s="409">
        <v>651</v>
      </c>
      <c r="F25" s="409">
        <v>446</v>
      </c>
      <c r="G25" s="409">
        <v>397</v>
      </c>
      <c r="H25" s="409">
        <v>435</v>
      </c>
      <c r="I25" s="409">
        <v>264</v>
      </c>
      <c r="J25" s="409">
        <v>234</v>
      </c>
      <c r="K25" s="409">
        <v>211</v>
      </c>
      <c r="L25" s="409">
        <v>113</v>
      </c>
      <c r="M25" s="409">
        <v>127</v>
      </c>
      <c r="N25" s="409">
        <v>123</v>
      </c>
      <c r="O25" s="409">
        <v>122</v>
      </c>
      <c r="P25" s="409">
        <v>114</v>
      </c>
      <c r="Q25" s="412">
        <v>86</v>
      </c>
    </row>
    <row r="26" spans="1:17" s="457" customFormat="1">
      <c r="A26" s="767" t="s">
        <v>575</v>
      </c>
      <c r="B26" s="407" t="s">
        <v>135</v>
      </c>
      <c r="C26" s="512">
        <v>24.1</v>
      </c>
      <c r="D26" s="512">
        <v>23.8</v>
      </c>
      <c r="E26" s="512">
        <v>23.6</v>
      </c>
      <c r="F26" s="512">
        <v>23.8</v>
      </c>
      <c r="G26" s="512">
        <v>23.9</v>
      </c>
      <c r="H26" s="512">
        <v>23.5</v>
      </c>
      <c r="I26" s="512">
        <v>23.8</v>
      </c>
      <c r="J26" s="512">
        <v>23.6</v>
      </c>
      <c r="K26" s="512">
        <v>26.9</v>
      </c>
      <c r="L26" s="512">
        <v>28.3</v>
      </c>
      <c r="M26" s="512">
        <v>28.3</v>
      </c>
      <c r="N26" s="512">
        <v>28.9</v>
      </c>
      <c r="O26" s="512">
        <v>26.7</v>
      </c>
      <c r="P26" s="512">
        <v>28</v>
      </c>
      <c r="Q26" s="517">
        <v>22.5</v>
      </c>
    </row>
    <row r="27" spans="1:17" s="457" customFormat="1">
      <c r="A27" s="767"/>
      <c r="B27" s="407" t="s">
        <v>136</v>
      </c>
      <c r="C27" s="408">
        <v>23.5</v>
      </c>
      <c r="D27" s="408">
        <v>22.9</v>
      </c>
      <c r="E27" s="408">
        <v>23.6</v>
      </c>
      <c r="F27" s="408">
        <v>23.5</v>
      </c>
      <c r="G27" s="408">
        <v>23.5</v>
      </c>
      <c r="H27" s="408">
        <v>23.1</v>
      </c>
      <c r="I27" s="408">
        <v>23.5</v>
      </c>
      <c r="J27" s="408">
        <v>23.2</v>
      </c>
      <c r="K27" s="408">
        <v>26.2</v>
      </c>
      <c r="L27" s="408">
        <v>28.9</v>
      </c>
      <c r="M27" s="408">
        <v>28.8</v>
      </c>
      <c r="N27" s="408">
        <v>28.2</v>
      </c>
      <c r="O27" s="408">
        <v>27.3</v>
      </c>
      <c r="P27" s="408">
        <v>28.2</v>
      </c>
      <c r="Q27" s="469">
        <v>21.5</v>
      </c>
    </row>
    <row r="28" spans="1:17" s="457" customFormat="1">
      <c r="A28" s="767"/>
      <c r="B28" s="407" t="s">
        <v>450</v>
      </c>
      <c r="C28" s="408">
        <v>23.5</v>
      </c>
      <c r="D28" s="408">
        <v>23.2</v>
      </c>
      <c r="E28" s="408">
        <v>23.2</v>
      </c>
      <c r="F28" s="408">
        <v>22.9</v>
      </c>
      <c r="G28" s="408">
        <v>23.2</v>
      </c>
      <c r="H28" s="408">
        <v>22.9</v>
      </c>
      <c r="I28" s="408">
        <v>23.1</v>
      </c>
      <c r="J28" s="408">
        <v>22.7</v>
      </c>
      <c r="K28" s="408">
        <v>27.3</v>
      </c>
      <c r="L28" s="408">
        <v>28.4</v>
      </c>
      <c r="M28" s="408">
        <v>28.4</v>
      </c>
      <c r="N28" s="408">
        <v>28.7</v>
      </c>
      <c r="O28" s="408">
        <v>27.2</v>
      </c>
      <c r="P28" s="408">
        <v>28</v>
      </c>
      <c r="Q28" s="469">
        <v>21.5</v>
      </c>
    </row>
    <row r="29" spans="1:17" s="457" customFormat="1">
      <c r="A29" s="767"/>
      <c r="B29" s="407" t="s">
        <v>138</v>
      </c>
      <c r="C29" s="408">
        <v>24.9</v>
      </c>
      <c r="D29" s="408">
        <v>24.8</v>
      </c>
      <c r="E29" s="408">
        <v>25</v>
      </c>
      <c r="F29" s="408">
        <v>24.6</v>
      </c>
      <c r="G29" s="408">
        <v>24.5</v>
      </c>
      <c r="H29" s="408">
        <v>24</v>
      </c>
      <c r="I29" s="408">
        <v>24.5</v>
      </c>
      <c r="J29" s="408">
        <v>24.3</v>
      </c>
      <c r="K29" s="408">
        <v>27.2</v>
      </c>
      <c r="L29" s="408">
        <v>27.9</v>
      </c>
      <c r="M29" s="408">
        <v>28.5</v>
      </c>
      <c r="N29" s="408">
        <v>29.9</v>
      </c>
      <c r="O29" s="408">
        <v>26.1</v>
      </c>
      <c r="P29" s="408">
        <v>29.4</v>
      </c>
      <c r="Q29" s="469">
        <v>23</v>
      </c>
    </row>
    <row r="30" spans="1:17" s="457" customFormat="1">
      <c r="A30" s="767"/>
      <c r="B30" s="407" t="s">
        <v>139</v>
      </c>
      <c r="C30" s="408">
        <v>23.8</v>
      </c>
      <c r="D30" s="408">
        <v>23.9</v>
      </c>
      <c r="E30" s="408">
        <v>23.8</v>
      </c>
      <c r="F30" s="408">
        <v>23.6</v>
      </c>
      <c r="G30" s="408">
        <v>23.6</v>
      </c>
      <c r="H30" s="408">
        <v>23.3</v>
      </c>
      <c r="I30" s="408">
        <v>23.5</v>
      </c>
      <c r="J30" s="408">
        <v>23.4</v>
      </c>
      <c r="K30" s="408">
        <v>26.3</v>
      </c>
      <c r="L30" s="408">
        <v>27.2</v>
      </c>
      <c r="M30" s="408">
        <v>26.5</v>
      </c>
      <c r="N30" s="408">
        <v>28.2</v>
      </c>
      <c r="O30" s="408">
        <v>26</v>
      </c>
      <c r="P30" s="408">
        <v>25.5</v>
      </c>
      <c r="Q30" s="469">
        <v>24</v>
      </c>
    </row>
    <row r="31" spans="1:17" s="457" customFormat="1">
      <c r="A31" s="767"/>
      <c r="B31" s="410" t="s">
        <v>127</v>
      </c>
      <c r="C31" s="409">
        <v>251</v>
      </c>
      <c r="D31" s="409">
        <v>296</v>
      </c>
      <c r="E31" s="409">
        <v>266</v>
      </c>
      <c r="F31" s="409">
        <v>226</v>
      </c>
      <c r="G31" s="409">
        <v>209</v>
      </c>
      <c r="H31" s="409">
        <v>225</v>
      </c>
      <c r="I31" s="409">
        <v>191</v>
      </c>
      <c r="J31" s="409">
        <v>194</v>
      </c>
      <c r="K31" s="409">
        <v>29</v>
      </c>
      <c r="L31" s="409">
        <v>31</v>
      </c>
      <c r="M31" s="409">
        <v>20</v>
      </c>
      <c r="N31" s="409">
        <v>22</v>
      </c>
      <c r="O31" s="409">
        <v>12</v>
      </c>
      <c r="P31" s="409">
        <v>13</v>
      </c>
      <c r="Q31" s="412">
        <v>2</v>
      </c>
    </row>
    <row r="32" spans="1:17" s="457" customFormat="1">
      <c r="A32" s="767" t="s">
        <v>667</v>
      </c>
      <c r="B32" s="407" t="s">
        <v>135</v>
      </c>
      <c r="C32" s="512">
        <v>21.2</v>
      </c>
      <c r="D32" s="512">
        <v>21.2</v>
      </c>
      <c r="E32" s="512">
        <v>21.1</v>
      </c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20"/>
    </row>
    <row r="33" spans="1:17" s="457" customFormat="1">
      <c r="A33" s="767"/>
      <c r="B33" s="407" t="s">
        <v>136</v>
      </c>
      <c r="C33" s="408">
        <v>20.5</v>
      </c>
      <c r="D33" s="408">
        <v>20.8</v>
      </c>
      <c r="E33" s="408">
        <v>21</v>
      </c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2"/>
    </row>
    <row r="34" spans="1:17" s="457" customFormat="1">
      <c r="A34" s="767"/>
      <c r="B34" s="407" t="s">
        <v>450</v>
      </c>
      <c r="C34" s="408">
        <v>19.600000000000001</v>
      </c>
      <c r="D34" s="408">
        <v>19.7</v>
      </c>
      <c r="E34" s="408">
        <v>20.3</v>
      </c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2"/>
    </row>
    <row r="35" spans="1:17" s="457" customFormat="1">
      <c r="A35" s="767"/>
      <c r="B35" s="407" t="s">
        <v>138</v>
      </c>
      <c r="C35" s="408">
        <v>22.7</v>
      </c>
      <c r="D35" s="408">
        <v>22.4</v>
      </c>
      <c r="E35" s="408">
        <v>22.4</v>
      </c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2"/>
    </row>
    <row r="36" spans="1:17" s="457" customFormat="1">
      <c r="A36" s="767"/>
      <c r="B36" s="407" t="s">
        <v>139</v>
      </c>
      <c r="C36" s="408">
        <v>21.4</v>
      </c>
      <c r="D36" s="408">
        <v>21.6</v>
      </c>
      <c r="E36" s="408">
        <v>21.8</v>
      </c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2"/>
    </row>
    <row r="37" spans="1:17" s="457" customFormat="1">
      <c r="A37" s="767"/>
      <c r="B37" s="410" t="s">
        <v>127</v>
      </c>
      <c r="C37" s="409">
        <v>594</v>
      </c>
      <c r="D37" s="409">
        <v>766</v>
      </c>
      <c r="E37" s="409">
        <v>755</v>
      </c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12"/>
    </row>
    <row r="38" spans="1:17" s="457" customFormat="1">
      <c r="A38" s="767" t="s">
        <v>707</v>
      </c>
      <c r="B38" s="407" t="s">
        <v>135</v>
      </c>
      <c r="C38" s="512">
        <v>26</v>
      </c>
      <c r="D38" s="512">
        <v>25.4</v>
      </c>
      <c r="E38" s="512">
        <v>25.6</v>
      </c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20"/>
    </row>
    <row r="39" spans="1:17" s="457" customFormat="1">
      <c r="A39" s="767"/>
      <c r="B39" s="407" t="s">
        <v>136</v>
      </c>
      <c r="C39" s="408">
        <v>25.8</v>
      </c>
      <c r="D39" s="408">
        <v>24.8</v>
      </c>
      <c r="E39" s="408">
        <v>25</v>
      </c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2"/>
    </row>
    <row r="40" spans="1:17" s="457" customFormat="1">
      <c r="A40" s="767"/>
      <c r="B40" s="407" t="s">
        <v>450</v>
      </c>
      <c r="C40" s="408">
        <v>24.7</v>
      </c>
      <c r="D40" s="408">
        <v>24.5</v>
      </c>
      <c r="E40" s="408">
        <v>25.8</v>
      </c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2"/>
    </row>
    <row r="41" spans="1:17" s="457" customFormat="1">
      <c r="A41" s="767"/>
      <c r="B41" s="407" t="s">
        <v>138</v>
      </c>
      <c r="C41" s="408">
        <v>27.1</v>
      </c>
      <c r="D41" s="408">
        <v>26.5</v>
      </c>
      <c r="E41" s="408">
        <v>26.5</v>
      </c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2"/>
    </row>
    <row r="42" spans="1:17" s="457" customFormat="1">
      <c r="A42" s="767"/>
      <c r="B42" s="407" t="s">
        <v>139</v>
      </c>
      <c r="C42" s="408">
        <v>25.9</v>
      </c>
      <c r="D42" s="408">
        <v>25.1</v>
      </c>
      <c r="E42" s="408">
        <v>26.5</v>
      </c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2"/>
    </row>
    <row r="43" spans="1:17" s="457" customFormat="1">
      <c r="A43" s="767"/>
      <c r="B43" s="410" t="s">
        <v>127</v>
      </c>
      <c r="C43" s="409">
        <v>83</v>
      </c>
      <c r="D43" s="409">
        <v>72</v>
      </c>
      <c r="E43" s="409">
        <v>62</v>
      </c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12"/>
    </row>
    <row r="44" spans="1:17" s="457" customFormat="1">
      <c r="A44" s="767" t="s">
        <v>296</v>
      </c>
      <c r="B44" s="407" t="s">
        <v>135</v>
      </c>
      <c r="C44" s="512">
        <v>23.5</v>
      </c>
      <c r="D44" s="512">
        <v>24.5</v>
      </c>
      <c r="E44" s="512">
        <v>24.1</v>
      </c>
      <c r="F44" s="512">
        <v>23.5</v>
      </c>
      <c r="G44" s="512">
        <v>23.7</v>
      </c>
      <c r="H44" s="512">
        <v>23.4</v>
      </c>
      <c r="I44" s="512">
        <v>23.4</v>
      </c>
      <c r="J44" s="512">
        <v>23.8</v>
      </c>
      <c r="K44" s="512">
        <v>23.9</v>
      </c>
      <c r="L44" s="512">
        <v>24.1</v>
      </c>
      <c r="M44" s="512">
        <v>24.4</v>
      </c>
      <c r="N44" s="512">
        <v>23.8</v>
      </c>
      <c r="O44" s="512">
        <v>23.7</v>
      </c>
      <c r="P44" s="512">
        <v>23</v>
      </c>
      <c r="Q44" s="517">
        <v>23.9</v>
      </c>
    </row>
    <row r="45" spans="1:17" s="457" customFormat="1">
      <c r="A45" s="767"/>
      <c r="B45" s="407" t="s">
        <v>136</v>
      </c>
      <c r="C45" s="408">
        <v>23.6</v>
      </c>
      <c r="D45" s="408">
        <v>25.5</v>
      </c>
      <c r="E45" s="408">
        <v>25.6</v>
      </c>
      <c r="F45" s="408">
        <v>24.5</v>
      </c>
      <c r="G45" s="408">
        <v>24</v>
      </c>
      <c r="H45" s="408">
        <v>24.2</v>
      </c>
      <c r="I45" s="408">
        <v>24.1</v>
      </c>
      <c r="J45" s="408">
        <v>25</v>
      </c>
      <c r="K45" s="408">
        <v>25.1</v>
      </c>
      <c r="L45" s="408">
        <v>25</v>
      </c>
      <c r="M45" s="408">
        <v>25.3</v>
      </c>
      <c r="N45" s="408">
        <v>25.3</v>
      </c>
      <c r="O45" s="408">
        <v>24.7</v>
      </c>
      <c r="P45" s="408">
        <v>23.7</v>
      </c>
      <c r="Q45" s="469">
        <v>24.8</v>
      </c>
    </row>
    <row r="46" spans="1:17" s="457" customFormat="1">
      <c r="A46" s="767"/>
      <c r="B46" s="407" t="s">
        <v>450</v>
      </c>
      <c r="C46" s="408">
        <v>22</v>
      </c>
      <c r="D46" s="408">
        <v>22.6</v>
      </c>
      <c r="E46" s="408">
        <v>22.3</v>
      </c>
      <c r="F46" s="408">
        <v>21.7</v>
      </c>
      <c r="G46" s="408">
        <v>22.1</v>
      </c>
      <c r="H46" s="408">
        <v>21.3</v>
      </c>
      <c r="I46" s="408">
        <v>21.3</v>
      </c>
      <c r="J46" s="408">
        <v>21.7</v>
      </c>
      <c r="K46" s="408">
        <v>22</v>
      </c>
      <c r="L46" s="408">
        <v>22</v>
      </c>
      <c r="M46" s="408">
        <v>21.7</v>
      </c>
      <c r="N46" s="408">
        <v>21.6</v>
      </c>
      <c r="O46" s="408">
        <v>21.7</v>
      </c>
      <c r="P46" s="408">
        <v>21.2</v>
      </c>
      <c r="Q46" s="469">
        <v>21.2</v>
      </c>
    </row>
    <row r="47" spans="1:17" s="457" customFormat="1">
      <c r="A47" s="767"/>
      <c r="B47" s="407" t="s">
        <v>138</v>
      </c>
      <c r="C47" s="408">
        <v>25</v>
      </c>
      <c r="D47" s="408">
        <v>25.7</v>
      </c>
      <c r="E47" s="408">
        <v>25.9</v>
      </c>
      <c r="F47" s="408">
        <v>24.1</v>
      </c>
      <c r="G47" s="408">
        <v>25.1</v>
      </c>
      <c r="H47" s="408">
        <v>24.7</v>
      </c>
      <c r="I47" s="408">
        <v>24.9</v>
      </c>
      <c r="J47" s="408">
        <v>24.7</v>
      </c>
      <c r="K47" s="408">
        <v>24.6</v>
      </c>
      <c r="L47" s="408">
        <v>25.1</v>
      </c>
      <c r="M47" s="408">
        <v>25.5</v>
      </c>
      <c r="N47" s="408">
        <v>25</v>
      </c>
      <c r="O47" s="408">
        <v>25.5</v>
      </c>
      <c r="P47" s="408">
        <v>23.8</v>
      </c>
      <c r="Q47" s="469">
        <v>25.3</v>
      </c>
    </row>
    <row r="48" spans="1:17" s="457" customFormat="1">
      <c r="A48" s="767"/>
      <c r="B48" s="407" t="s">
        <v>139</v>
      </c>
      <c r="C48" s="408">
        <v>22.8</v>
      </c>
      <c r="D48" s="408">
        <v>23.6</v>
      </c>
      <c r="E48" s="408">
        <v>23.6</v>
      </c>
      <c r="F48" s="408">
        <v>23.1</v>
      </c>
      <c r="G48" s="408">
        <v>23</v>
      </c>
      <c r="H48" s="408">
        <v>22.8</v>
      </c>
      <c r="I48" s="408">
        <v>22.8</v>
      </c>
      <c r="J48" s="408">
        <v>23.1</v>
      </c>
      <c r="K48" s="408">
        <v>23.3</v>
      </c>
      <c r="L48" s="408">
        <v>23.4</v>
      </c>
      <c r="M48" s="408">
        <v>23.4</v>
      </c>
      <c r="N48" s="408">
        <v>22.9</v>
      </c>
      <c r="O48" s="408">
        <v>22.5</v>
      </c>
      <c r="P48" s="408">
        <v>22.3</v>
      </c>
      <c r="Q48" s="469">
        <v>23.5</v>
      </c>
    </row>
    <row r="49" spans="1:17" s="457" customFormat="1">
      <c r="A49" s="767"/>
      <c r="B49" s="410" t="s">
        <v>127</v>
      </c>
      <c r="C49" s="409">
        <v>117</v>
      </c>
      <c r="D49" s="409">
        <v>107</v>
      </c>
      <c r="E49" s="409">
        <v>93</v>
      </c>
      <c r="F49" s="409">
        <v>79</v>
      </c>
      <c r="G49" s="409">
        <v>74</v>
      </c>
      <c r="H49" s="409">
        <v>88</v>
      </c>
      <c r="I49" s="409">
        <v>75</v>
      </c>
      <c r="J49" s="409">
        <v>66</v>
      </c>
      <c r="K49" s="409">
        <v>78</v>
      </c>
      <c r="L49" s="409">
        <v>66</v>
      </c>
      <c r="M49" s="409">
        <v>57</v>
      </c>
      <c r="N49" s="409">
        <v>67</v>
      </c>
      <c r="O49" s="409">
        <v>61</v>
      </c>
      <c r="P49" s="409">
        <v>51</v>
      </c>
      <c r="Q49" s="412">
        <v>69</v>
      </c>
    </row>
    <row r="50" spans="1:17" s="457" customFormat="1">
      <c r="A50" s="767" t="s">
        <v>297</v>
      </c>
      <c r="B50" s="407" t="s">
        <v>135</v>
      </c>
      <c r="C50" s="587">
        <v>23.7</v>
      </c>
      <c r="D50" s="587">
        <v>23.7</v>
      </c>
      <c r="E50" s="512">
        <v>23.9</v>
      </c>
      <c r="F50" s="512">
        <v>22.3</v>
      </c>
      <c r="G50" s="512">
        <v>20.8</v>
      </c>
      <c r="H50" s="512">
        <v>20.7</v>
      </c>
      <c r="I50" s="512">
        <v>20.2</v>
      </c>
      <c r="J50" s="512">
        <v>19.3</v>
      </c>
      <c r="K50" s="512">
        <v>23</v>
      </c>
      <c r="L50" s="512">
        <v>22.8</v>
      </c>
      <c r="M50" s="512">
        <v>21.4</v>
      </c>
      <c r="N50" s="512">
        <v>24.8</v>
      </c>
      <c r="O50" s="512">
        <v>22</v>
      </c>
      <c r="P50" s="512">
        <v>23.3</v>
      </c>
      <c r="Q50" s="517">
        <v>23</v>
      </c>
    </row>
    <row r="51" spans="1:17" s="457" customFormat="1">
      <c r="A51" s="767"/>
      <c r="B51" s="407" t="s">
        <v>136</v>
      </c>
      <c r="C51" s="614">
        <v>23.2</v>
      </c>
      <c r="D51" s="614">
        <v>23</v>
      </c>
      <c r="E51" s="408">
        <v>24.6</v>
      </c>
      <c r="F51" s="408">
        <v>22.8</v>
      </c>
      <c r="G51" s="408">
        <v>20.5</v>
      </c>
      <c r="H51" s="408">
        <v>20.8</v>
      </c>
      <c r="I51" s="408">
        <v>21.2</v>
      </c>
      <c r="J51" s="408">
        <v>19</v>
      </c>
      <c r="K51" s="408">
        <v>22.8</v>
      </c>
      <c r="L51" s="408">
        <v>22.8</v>
      </c>
      <c r="M51" s="408">
        <v>22.8</v>
      </c>
      <c r="N51" s="408">
        <v>25.2</v>
      </c>
      <c r="O51" s="408">
        <v>23.1</v>
      </c>
      <c r="P51" s="408">
        <v>24</v>
      </c>
      <c r="Q51" s="469">
        <v>21.9</v>
      </c>
    </row>
    <row r="52" spans="1:17" s="457" customFormat="1">
      <c r="A52" s="767"/>
      <c r="B52" s="407" t="s">
        <v>450</v>
      </c>
      <c r="C52" s="614">
        <v>22.4</v>
      </c>
      <c r="D52" s="614">
        <v>22.4</v>
      </c>
      <c r="E52" s="408">
        <v>22.9</v>
      </c>
      <c r="F52" s="408">
        <v>20.100000000000001</v>
      </c>
      <c r="G52" s="408">
        <v>20.3</v>
      </c>
      <c r="H52" s="408">
        <v>19.899999999999999</v>
      </c>
      <c r="I52" s="408">
        <v>18.600000000000001</v>
      </c>
      <c r="J52" s="408">
        <v>17.7</v>
      </c>
      <c r="K52" s="408">
        <v>21.7</v>
      </c>
      <c r="L52" s="408">
        <v>22.2</v>
      </c>
      <c r="M52" s="408">
        <v>19.2</v>
      </c>
      <c r="N52" s="408">
        <v>23.6</v>
      </c>
      <c r="O52" s="408">
        <v>20.399999999999999</v>
      </c>
      <c r="P52" s="408">
        <v>21</v>
      </c>
      <c r="Q52" s="469">
        <v>23.1</v>
      </c>
    </row>
    <row r="53" spans="1:17" s="457" customFormat="1">
      <c r="A53" s="767"/>
      <c r="B53" s="407" t="s">
        <v>138</v>
      </c>
      <c r="C53" s="614">
        <v>24.8</v>
      </c>
      <c r="D53" s="614">
        <v>25.1</v>
      </c>
      <c r="E53" s="408">
        <v>24.9</v>
      </c>
      <c r="F53" s="408">
        <v>23.3</v>
      </c>
      <c r="G53" s="408">
        <v>21.5</v>
      </c>
      <c r="H53" s="408">
        <v>20.2</v>
      </c>
      <c r="I53" s="408">
        <v>19.399999999999999</v>
      </c>
      <c r="J53" s="408">
        <v>21.3</v>
      </c>
      <c r="K53" s="408">
        <v>24.7</v>
      </c>
      <c r="L53" s="408">
        <v>23.2</v>
      </c>
      <c r="M53" s="408">
        <v>21.2</v>
      </c>
      <c r="N53" s="408">
        <v>26</v>
      </c>
      <c r="O53" s="408">
        <v>20.9</v>
      </c>
      <c r="P53" s="408">
        <v>25</v>
      </c>
      <c r="Q53" s="469">
        <v>24.1</v>
      </c>
    </row>
    <row r="54" spans="1:17" s="457" customFormat="1">
      <c r="A54" s="767"/>
      <c r="B54" s="407" t="s">
        <v>139</v>
      </c>
      <c r="C54" s="614">
        <v>23.6</v>
      </c>
      <c r="D54" s="614">
        <v>24</v>
      </c>
      <c r="E54" s="408">
        <v>24.1</v>
      </c>
      <c r="F54" s="408">
        <v>22.9</v>
      </c>
      <c r="G54" s="408">
        <v>20.8</v>
      </c>
      <c r="H54" s="408">
        <v>21.1</v>
      </c>
      <c r="I54" s="408">
        <v>20.8</v>
      </c>
      <c r="J54" s="408">
        <v>19</v>
      </c>
      <c r="K54" s="408">
        <v>22.2</v>
      </c>
      <c r="L54" s="408">
        <v>23.2</v>
      </c>
      <c r="M54" s="408">
        <v>21.8</v>
      </c>
      <c r="N54" s="408">
        <v>23</v>
      </c>
      <c r="O54" s="408">
        <v>22.7</v>
      </c>
      <c r="P54" s="408">
        <v>21.8</v>
      </c>
      <c r="Q54" s="469">
        <v>22.1</v>
      </c>
    </row>
    <row r="55" spans="1:17" s="457" customFormat="1">
      <c r="A55" s="767"/>
      <c r="B55" s="410" t="s">
        <v>127</v>
      </c>
      <c r="C55" s="409">
        <v>14</v>
      </c>
      <c r="D55" s="409">
        <v>7</v>
      </c>
      <c r="E55" s="409">
        <v>14</v>
      </c>
      <c r="F55" s="409">
        <v>9</v>
      </c>
      <c r="G55" s="409">
        <v>4</v>
      </c>
      <c r="H55" s="409">
        <v>9</v>
      </c>
      <c r="I55" s="409">
        <v>5</v>
      </c>
      <c r="J55" s="409">
        <v>3</v>
      </c>
      <c r="K55" s="409">
        <v>6</v>
      </c>
      <c r="L55" s="409">
        <v>6</v>
      </c>
      <c r="M55" s="409">
        <v>5</v>
      </c>
      <c r="N55" s="409">
        <v>5</v>
      </c>
      <c r="O55" s="409">
        <v>7</v>
      </c>
      <c r="P55" s="409">
        <v>4</v>
      </c>
      <c r="Q55" s="412">
        <v>7</v>
      </c>
    </row>
    <row r="56" spans="1:17" s="457" customFormat="1">
      <c r="A56" s="767" t="s">
        <v>576</v>
      </c>
      <c r="B56" s="407" t="s">
        <v>135</v>
      </c>
      <c r="C56" s="587">
        <v>23.8</v>
      </c>
      <c r="D56" s="587">
        <v>23.5</v>
      </c>
      <c r="E56" s="587">
        <v>22.7</v>
      </c>
      <c r="F56" s="587">
        <v>23</v>
      </c>
      <c r="G56" s="512">
        <v>22.2</v>
      </c>
      <c r="H56" s="512">
        <v>22.6</v>
      </c>
      <c r="I56" s="512">
        <v>22</v>
      </c>
      <c r="J56" s="512">
        <v>22.1</v>
      </c>
      <c r="K56" s="512">
        <v>22.5</v>
      </c>
      <c r="L56" s="512">
        <v>22.1</v>
      </c>
      <c r="M56" s="512">
        <v>22.5</v>
      </c>
      <c r="N56" s="512">
        <v>22.4</v>
      </c>
      <c r="O56" s="512">
        <v>21.9</v>
      </c>
      <c r="P56" s="512">
        <v>21.9</v>
      </c>
      <c r="Q56" s="517">
        <v>22.8</v>
      </c>
    </row>
    <row r="57" spans="1:17" s="457" customFormat="1">
      <c r="A57" s="767"/>
      <c r="B57" s="407" t="s">
        <v>136</v>
      </c>
      <c r="C57" s="614">
        <v>24.3</v>
      </c>
      <c r="D57" s="614">
        <v>23.8</v>
      </c>
      <c r="E57" s="614">
        <v>23.5</v>
      </c>
      <c r="F57" s="614">
        <v>23.4</v>
      </c>
      <c r="G57" s="408">
        <v>22.3</v>
      </c>
      <c r="H57" s="408">
        <v>22.7</v>
      </c>
      <c r="I57" s="408">
        <v>22.5</v>
      </c>
      <c r="J57" s="408">
        <v>23.1</v>
      </c>
      <c r="K57" s="408">
        <v>22.9</v>
      </c>
      <c r="L57" s="408">
        <v>22.5</v>
      </c>
      <c r="M57" s="408">
        <v>23.4</v>
      </c>
      <c r="N57" s="408">
        <v>23.1</v>
      </c>
      <c r="O57" s="408">
        <v>23.1</v>
      </c>
      <c r="P57" s="408">
        <v>22.1</v>
      </c>
      <c r="Q57" s="469">
        <v>23.5</v>
      </c>
    </row>
    <row r="58" spans="1:17" s="457" customFormat="1">
      <c r="A58" s="767"/>
      <c r="B58" s="407" t="s">
        <v>450</v>
      </c>
      <c r="C58" s="614">
        <v>21.8</v>
      </c>
      <c r="D58" s="614">
        <v>21.8</v>
      </c>
      <c r="E58" s="614">
        <v>21.2</v>
      </c>
      <c r="F58" s="614">
        <v>21.5</v>
      </c>
      <c r="G58" s="408">
        <v>20.6</v>
      </c>
      <c r="H58" s="408">
        <v>21.2</v>
      </c>
      <c r="I58" s="408">
        <v>20.5</v>
      </c>
      <c r="J58" s="408">
        <v>20.3</v>
      </c>
      <c r="K58" s="408">
        <v>21.1</v>
      </c>
      <c r="L58" s="408">
        <v>20.8</v>
      </c>
      <c r="M58" s="408">
        <v>20.399999999999999</v>
      </c>
      <c r="N58" s="408">
        <v>20.5</v>
      </c>
      <c r="O58" s="408">
        <v>20.100000000000001</v>
      </c>
      <c r="P58" s="408">
        <v>19.899999999999999</v>
      </c>
      <c r="Q58" s="469">
        <v>20.9</v>
      </c>
    </row>
    <row r="59" spans="1:17" s="457" customFormat="1">
      <c r="A59" s="767"/>
      <c r="B59" s="407" t="s">
        <v>138</v>
      </c>
      <c r="C59" s="614">
        <v>25.2</v>
      </c>
      <c r="D59" s="614">
        <v>24.7</v>
      </c>
      <c r="E59" s="614">
        <v>24.7</v>
      </c>
      <c r="F59" s="614">
        <v>24.1</v>
      </c>
      <c r="G59" s="408">
        <v>23.3</v>
      </c>
      <c r="H59" s="408">
        <v>23.6</v>
      </c>
      <c r="I59" s="408">
        <v>22.9</v>
      </c>
      <c r="J59" s="408">
        <v>23.4</v>
      </c>
      <c r="K59" s="408">
        <v>23.7</v>
      </c>
      <c r="L59" s="408">
        <v>22.9</v>
      </c>
      <c r="M59" s="408">
        <v>23.9</v>
      </c>
      <c r="N59" s="408">
        <v>23.9</v>
      </c>
      <c r="O59" s="408">
        <v>21.9</v>
      </c>
      <c r="P59" s="408">
        <v>23.1</v>
      </c>
      <c r="Q59" s="469">
        <v>24.7</v>
      </c>
    </row>
    <row r="60" spans="1:17" s="457" customFormat="1">
      <c r="A60" s="767"/>
      <c r="B60" s="407" t="s">
        <v>139</v>
      </c>
      <c r="C60" s="614">
        <v>23.4</v>
      </c>
      <c r="D60" s="614">
        <v>23.1</v>
      </c>
      <c r="E60" s="614">
        <v>22.5</v>
      </c>
      <c r="F60" s="614">
        <v>22.4</v>
      </c>
      <c r="G60" s="408">
        <v>22</v>
      </c>
      <c r="H60" s="408">
        <v>22.1</v>
      </c>
      <c r="I60" s="408">
        <v>21.1</v>
      </c>
      <c r="J60" s="408">
        <v>21.1</v>
      </c>
      <c r="K60" s="408">
        <v>21.7</v>
      </c>
      <c r="L60" s="408">
        <v>21.4</v>
      </c>
      <c r="M60" s="408">
        <v>21.8</v>
      </c>
      <c r="N60" s="408">
        <v>21.7</v>
      </c>
      <c r="O60" s="408">
        <v>21.6</v>
      </c>
      <c r="P60" s="408">
        <v>21.9</v>
      </c>
      <c r="Q60" s="469">
        <v>21.5</v>
      </c>
    </row>
    <row r="61" spans="1:17" s="457" customFormat="1">
      <c r="A61" s="767"/>
      <c r="B61" s="410" t="s">
        <v>127</v>
      </c>
      <c r="C61" s="409">
        <v>65</v>
      </c>
      <c r="D61" s="409">
        <v>66</v>
      </c>
      <c r="E61" s="409">
        <v>85</v>
      </c>
      <c r="F61" s="409">
        <v>93</v>
      </c>
      <c r="G61" s="409">
        <v>87</v>
      </c>
      <c r="H61" s="409">
        <v>71</v>
      </c>
      <c r="I61" s="409">
        <v>89</v>
      </c>
      <c r="J61" s="409">
        <v>95</v>
      </c>
      <c r="K61" s="409">
        <v>93</v>
      </c>
      <c r="L61" s="409">
        <v>93</v>
      </c>
      <c r="M61" s="409">
        <v>92</v>
      </c>
      <c r="N61" s="409">
        <v>76</v>
      </c>
      <c r="O61" s="409">
        <v>17</v>
      </c>
      <c r="P61" s="409">
        <v>15</v>
      </c>
      <c r="Q61" s="412">
        <v>14</v>
      </c>
    </row>
    <row r="62" spans="1:17" s="457" customFormat="1">
      <c r="A62" s="767" t="s">
        <v>529</v>
      </c>
      <c r="B62" s="407" t="s">
        <v>135</v>
      </c>
      <c r="C62" s="512">
        <v>27.1</v>
      </c>
      <c r="D62" s="512">
        <v>26.6</v>
      </c>
      <c r="E62" s="512">
        <v>26.3</v>
      </c>
      <c r="F62" s="512">
        <v>26.6</v>
      </c>
      <c r="G62" s="512">
        <v>26.6</v>
      </c>
      <c r="H62" s="512">
        <v>26.2</v>
      </c>
      <c r="I62" s="512">
        <v>25.7</v>
      </c>
      <c r="J62" s="512">
        <v>25.6</v>
      </c>
      <c r="K62" s="512">
        <v>25.3</v>
      </c>
      <c r="L62" s="512">
        <v>26.8</v>
      </c>
      <c r="M62" s="512">
        <v>26.6</v>
      </c>
      <c r="N62" s="512">
        <v>25.9</v>
      </c>
      <c r="O62" s="512">
        <v>25.5</v>
      </c>
      <c r="P62" s="512">
        <v>25.5</v>
      </c>
      <c r="Q62" s="517">
        <v>25.2</v>
      </c>
    </row>
    <row r="63" spans="1:17" s="457" customFormat="1">
      <c r="A63" s="767"/>
      <c r="B63" s="407" t="s">
        <v>136</v>
      </c>
      <c r="C63" s="408">
        <v>26.1</v>
      </c>
      <c r="D63" s="408">
        <v>25.4</v>
      </c>
      <c r="E63" s="408">
        <v>25.5</v>
      </c>
      <c r="F63" s="408">
        <v>25.7</v>
      </c>
      <c r="G63" s="408">
        <v>25.6</v>
      </c>
      <c r="H63" s="408">
        <v>25.1</v>
      </c>
      <c r="I63" s="408">
        <v>24.7</v>
      </c>
      <c r="J63" s="408">
        <v>24.9</v>
      </c>
      <c r="K63" s="408">
        <v>24.4</v>
      </c>
      <c r="L63" s="408">
        <v>25.8</v>
      </c>
      <c r="M63" s="408">
        <v>25.7</v>
      </c>
      <c r="N63" s="408">
        <v>24.9</v>
      </c>
      <c r="O63" s="408">
        <v>24.8</v>
      </c>
      <c r="P63" s="408">
        <v>24.7</v>
      </c>
      <c r="Q63" s="469">
        <v>24.3</v>
      </c>
    </row>
    <row r="64" spans="1:17" s="457" customFormat="1">
      <c r="A64" s="767"/>
      <c r="B64" s="407" t="s">
        <v>450</v>
      </c>
      <c r="C64" s="408">
        <v>27.2</v>
      </c>
      <c r="D64" s="408">
        <v>26.8</v>
      </c>
      <c r="E64" s="408">
        <v>27.1</v>
      </c>
      <c r="F64" s="408">
        <v>26.8</v>
      </c>
      <c r="G64" s="408">
        <v>26.7</v>
      </c>
      <c r="H64" s="408">
        <v>26.3</v>
      </c>
      <c r="I64" s="408">
        <v>26</v>
      </c>
      <c r="J64" s="408">
        <v>25.9</v>
      </c>
      <c r="K64" s="408">
        <v>25.5</v>
      </c>
      <c r="L64" s="408">
        <v>27</v>
      </c>
      <c r="M64" s="408">
        <v>27.1</v>
      </c>
      <c r="N64" s="408">
        <v>26.2</v>
      </c>
      <c r="O64" s="408">
        <v>25.9</v>
      </c>
      <c r="P64" s="408">
        <v>25.8</v>
      </c>
      <c r="Q64" s="469">
        <v>25.7</v>
      </c>
    </row>
    <row r="65" spans="1:17" s="457" customFormat="1">
      <c r="A65" s="767"/>
      <c r="B65" s="407" t="s">
        <v>138</v>
      </c>
      <c r="C65" s="408">
        <v>27.3</v>
      </c>
      <c r="D65" s="408">
        <v>26.8</v>
      </c>
      <c r="E65" s="408">
        <v>26.5</v>
      </c>
      <c r="F65" s="408">
        <v>26.6</v>
      </c>
      <c r="G65" s="408">
        <v>26.7</v>
      </c>
      <c r="H65" s="408">
        <v>26.3</v>
      </c>
      <c r="I65" s="408">
        <v>25.6</v>
      </c>
      <c r="J65" s="408">
        <v>25.4</v>
      </c>
      <c r="K65" s="408">
        <v>25.5</v>
      </c>
      <c r="L65" s="408">
        <v>27.1</v>
      </c>
      <c r="M65" s="408">
        <v>26.7</v>
      </c>
      <c r="N65" s="408">
        <v>25.9</v>
      </c>
      <c r="O65" s="408">
        <v>25.3</v>
      </c>
      <c r="P65" s="408">
        <v>25.4</v>
      </c>
      <c r="Q65" s="469">
        <v>25.2</v>
      </c>
    </row>
    <row r="66" spans="1:17" s="457" customFormat="1">
      <c r="A66" s="767"/>
      <c r="B66" s="407" t="s">
        <v>139</v>
      </c>
      <c r="C66" s="408">
        <v>27.2</v>
      </c>
      <c r="D66" s="408">
        <v>26.7</v>
      </c>
      <c r="E66" s="408">
        <v>26.9</v>
      </c>
      <c r="F66" s="408">
        <v>26.7</v>
      </c>
      <c r="G66" s="408">
        <v>26.7</v>
      </c>
      <c r="H66" s="408">
        <v>26.3</v>
      </c>
      <c r="I66" s="408">
        <v>25.7</v>
      </c>
      <c r="J66" s="408">
        <v>25.6</v>
      </c>
      <c r="K66" s="408">
        <v>25.4</v>
      </c>
      <c r="L66" s="408">
        <v>26.5</v>
      </c>
      <c r="M66" s="408">
        <v>26.3</v>
      </c>
      <c r="N66" s="408">
        <v>25.9</v>
      </c>
      <c r="O66" s="408">
        <v>25.5</v>
      </c>
      <c r="P66" s="408">
        <v>25.3</v>
      </c>
      <c r="Q66" s="469">
        <v>25</v>
      </c>
    </row>
    <row r="67" spans="1:17" s="457" customFormat="1">
      <c r="A67" s="767"/>
      <c r="B67" s="410" t="s">
        <v>127</v>
      </c>
      <c r="C67" s="409">
        <v>525</v>
      </c>
      <c r="D67" s="409">
        <v>568</v>
      </c>
      <c r="E67" s="409">
        <v>611</v>
      </c>
      <c r="F67" s="409">
        <v>562</v>
      </c>
      <c r="G67" s="409">
        <v>551</v>
      </c>
      <c r="H67" s="409">
        <v>461</v>
      </c>
      <c r="I67" s="409">
        <v>462</v>
      </c>
      <c r="J67" s="409">
        <v>435</v>
      </c>
      <c r="K67" s="409">
        <v>407</v>
      </c>
      <c r="L67" s="409">
        <v>282</v>
      </c>
      <c r="M67" s="409">
        <v>309</v>
      </c>
      <c r="N67" s="409">
        <v>288</v>
      </c>
      <c r="O67" s="409">
        <v>273</v>
      </c>
      <c r="P67" s="409">
        <v>270</v>
      </c>
      <c r="Q67" s="412">
        <v>256</v>
      </c>
    </row>
    <row r="68" spans="1:17" s="457" customFormat="1">
      <c r="A68" s="767" t="s">
        <v>589</v>
      </c>
      <c r="B68" s="407" t="s">
        <v>135</v>
      </c>
      <c r="C68" s="587">
        <v>23.7</v>
      </c>
      <c r="D68" s="587">
        <v>24.1</v>
      </c>
      <c r="E68" s="587">
        <v>23.8</v>
      </c>
      <c r="F68" s="587">
        <v>24</v>
      </c>
      <c r="G68" s="512">
        <v>23.8</v>
      </c>
      <c r="H68" s="512">
        <v>24.4</v>
      </c>
      <c r="I68" s="512">
        <v>25.2</v>
      </c>
      <c r="J68" s="512">
        <v>25</v>
      </c>
      <c r="K68" s="512">
        <v>25.1</v>
      </c>
      <c r="L68" s="512">
        <v>25.2</v>
      </c>
      <c r="M68" s="512">
        <v>25.5</v>
      </c>
      <c r="N68" s="512">
        <v>24.3</v>
      </c>
      <c r="O68" s="512">
        <v>24.2</v>
      </c>
      <c r="P68" s="512">
        <v>24.5</v>
      </c>
      <c r="Q68" s="517">
        <v>24.3</v>
      </c>
    </row>
    <row r="69" spans="1:17" s="457" customFormat="1">
      <c r="A69" s="767"/>
      <c r="B69" s="407" t="s">
        <v>136</v>
      </c>
      <c r="C69" s="614">
        <v>24.4</v>
      </c>
      <c r="D69" s="614">
        <v>25.2</v>
      </c>
      <c r="E69" s="614">
        <v>24.9</v>
      </c>
      <c r="F69" s="614">
        <v>24.9</v>
      </c>
      <c r="G69" s="408">
        <v>24.4</v>
      </c>
      <c r="H69" s="408">
        <v>25.3</v>
      </c>
      <c r="I69" s="408">
        <v>26.9</v>
      </c>
      <c r="J69" s="408">
        <v>27</v>
      </c>
      <c r="K69" s="408">
        <v>26.8</v>
      </c>
      <c r="L69" s="408">
        <v>27.5</v>
      </c>
      <c r="M69" s="408">
        <v>27.6</v>
      </c>
      <c r="N69" s="408">
        <v>26.3</v>
      </c>
      <c r="O69" s="408">
        <v>26.3</v>
      </c>
      <c r="P69" s="408">
        <v>26.7</v>
      </c>
      <c r="Q69" s="469">
        <v>26.7</v>
      </c>
    </row>
    <row r="70" spans="1:17" s="457" customFormat="1">
      <c r="A70" s="767"/>
      <c r="B70" s="407" t="s">
        <v>450</v>
      </c>
      <c r="C70" s="614">
        <v>21.2</v>
      </c>
      <c r="D70" s="614">
        <v>21.4</v>
      </c>
      <c r="E70" s="614">
        <v>21.7</v>
      </c>
      <c r="F70" s="614">
        <v>21.4</v>
      </c>
      <c r="G70" s="408">
        <v>21.3</v>
      </c>
      <c r="H70" s="408">
        <v>22.6</v>
      </c>
      <c r="I70" s="408">
        <v>21.9</v>
      </c>
      <c r="J70" s="408">
        <v>22.1</v>
      </c>
      <c r="K70" s="408">
        <v>22.2</v>
      </c>
      <c r="L70" s="408">
        <v>21.8</v>
      </c>
      <c r="M70" s="408">
        <v>22.6</v>
      </c>
      <c r="N70" s="408">
        <v>21.3</v>
      </c>
      <c r="O70" s="408">
        <v>21.5</v>
      </c>
      <c r="P70" s="408">
        <v>21</v>
      </c>
      <c r="Q70" s="469">
        <v>21.5</v>
      </c>
    </row>
    <row r="71" spans="1:17" s="457" customFormat="1">
      <c r="A71" s="767"/>
      <c r="B71" s="407" t="s">
        <v>138</v>
      </c>
      <c r="C71" s="614">
        <v>25.6</v>
      </c>
      <c r="D71" s="614">
        <v>26.3</v>
      </c>
      <c r="E71" s="614">
        <v>26</v>
      </c>
      <c r="F71" s="614">
        <v>26</v>
      </c>
      <c r="G71" s="408">
        <v>25.8</v>
      </c>
      <c r="H71" s="408">
        <v>25.8</v>
      </c>
      <c r="I71" s="408">
        <v>27.4</v>
      </c>
      <c r="J71" s="408">
        <v>26.9</v>
      </c>
      <c r="K71" s="408">
        <v>27</v>
      </c>
      <c r="L71" s="408">
        <v>27.6</v>
      </c>
      <c r="M71" s="408">
        <v>27.5</v>
      </c>
      <c r="N71" s="408">
        <v>26</v>
      </c>
      <c r="O71" s="408">
        <v>25.7</v>
      </c>
      <c r="P71" s="408">
        <v>27</v>
      </c>
      <c r="Q71" s="469">
        <v>26.3</v>
      </c>
    </row>
    <row r="72" spans="1:17" s="457" customFormat="1">
      <c r="A72" s="767"/>
      <c r="B72" s="407" t="s">
        <v>139</v>
      </c>
      <c r="C72" s="614">
        <v>23</v>
      </c>
      <c r="D72" s="614">
        <v>22.9</v>
      </c>
      <c r="E72" s="614">
        <v>23.7</v>
      </c>
      <c r="F72" s="614">
        <v>23</v>
      </c>
      <c r="G72" s="408">
        <v>22.6</v>
      </c>
      <c r="H72" s="408">
        <v>23.2</v>
      </c>
      <c r="I72" s="408">
        <v>23.5</v>
      </c>
      <c r="J72" s="408">
        <v>23.5</v>
      </c>
      <c r="K72" s="408">
        <v>23.6</v>
      </c>
      <c r="L72" s="408">
        <v>23.4</v>
      </c>
      <c r="M72" s="408">
        <v>23.4</v>
      </c>
      <c r="N72" s="408">
        <v>22.9</v>
      </c>
      <c r="O72" s="408">
        <v>22.6</v>
      </c>
      <c r="P72" s="408">
        <v>23.1</v>
      </c>
      <c r="Q72" s="469">
        <v>22.4</v>
      </c>
    </row>
    <row r="73" spans="1:17" s="457" customFormat="1">
      <c r="A73" s="767"/>
      <c r="B73" s="410" t="s">
        <v>127</v>
      </c>
      <c r="C73" s="409">
        <v>94</v>
      </c>
      <c r="D73" s="409">
        <v>86</v>
      </c>
      <c r="E73" s="409">
        <v>103</v>
      </c>
      <c r="F73" s="409">
        <v>81</v>
      </c>
      <c r="G73" s="409">
        <v>52</v>
      </c>
      <c r="H73" s="409">
        <v>67</v>
      </c>
      <c r="I73" s="409">
        <v>41</v>
      </c>
      <c r="J73" s="409">
        <v>50</v>
      </c>
      <c r="K73" s="409">
        <v>60</v>
      </c>
      <c r="L73" s="409">
        <v>54</v>
      </c>
      <c r="M73" s="409">
        <v>52</v>
      </c>
      <c r="N73" s="409">
        <v>65</v>
      </c>
      <c r="O73" s="409">
        <v>65</v>
      </c>
      <c r="P73" s="409">
        <v>74</v>
      </c>
      <c r="Q73" s="412">
        <v>72</v>
      </c>
    </row>
    <row r="74" spans="1:17" s="457" customFormat="1">
      <c r="A74" s="767" t="s">
        <v>298</v>
      </c>
      <c r="B74" s="407" t="s">
        <v>135</v>
      </c>
      <c r="C74" s="512">
        <v>24.7</v>
      </c>
      <c r="D74" s="512">
        <v>24.6</v>
      </c>
      <c r="E74" s="512">
        <v>24.3</v>
      </c>
      <c r="F74" s="512">
        <v>24.1</v>
      </c>
      <c r="G74" s="512">
        <v>23.9</v>
      </c>
      <c r="H74" s="512">
        <v>23.6</v>
      </c>
      <c r="I74" s="512">
        <v>23.7</v>
      </c>
      <c r="J74" s="512">
        <v>24</v>
      </c>
      <c r="K74" s="512">
        <v>23.6</v>
      </c>
      <c r="L74" s="512">
        <v>23.5</v>
      </c>
      <c r="M74" s="512">
        <v>23.2</v>
      </c>
      <c r="N74" s="512">
        <v>23.8</v>
      </c>
      <c r="O74" s="512">
        <v>23.3</v>
      </c>
      <c r="P74" s="512">
        <v>23.7</v>
      </c>
      <c r="Q74" s="517">
        <v>22.3</v>
      </c>
    </row>
    <row r="75" spans="1:17" s="457" customFormat="1">
      <c r="A75" s="767"/>
      <c r="B75" s="407" t="s">
        <v>136</v>
      </c>
      <c r="C75" s="614">
        <v>24.6</v>
      </c>
      <c r="D75" s="614">
        <v>24.4</v>
      </c>
      <c r="E75" s="614">
        <v>24.3</v>
      </c>
      <c r="F75" s="614">
        <v>24</v>
      </c>
      <c r="G75" s="408">
        <v>24.2</v>
      </c>
      <c r="H75" s="408">
        <v>23.7</v>
      </c>
      <c r="I75" s="408">
        <v>23.5</v>
      </c>
      <c r="J75" s="408">
        <v>24.2</v>
      </c>
      <c r="K75" s="408">
        <v>24</v>
      </c>
      <c r="L75" s="408">
        <v>23.4</v>
      </c>
      <c r="M75" s="408">
        <v>23.4</v>
      </c>
      <c r="N75" s="408">
        <v>24</v>
      </c>
      <c r="O75" s="408">
        <v>23.3</v>
      </c>
      <c r="P75" s="408">
        <v>23.8</v>
      </c>
      <c r="Q75" s="469">
        <v>22.5</v>
      </c>
    </row>
    <row r="76" spans="1:17" s="457" customFormat="1">
      <c r="A76" s="767"/>
      <c r="B76" s="407" t="s">
        <v>450</v>
      </c>
      <c r="C76" s="614">
        <v>23.5</v>
      </c>
      <c r="D76" s="614">
        <v>23.4</v>
      </c>
      <c r="E76" s="614">
        <v>23.9</v>
      </c>
      <c r="F76" s="614">
        <v>22.7</v>
      </c>
      <c r="G76" s="408">
        <v>23.3</v>
      </c>
      <c r="H76" s="408">
        <v>23</v>
      </c>
      <c r="I76" s="408">
        <v>22.7</v>
      </c>
      <c r="J76" s="408">
        <v>22.8</v>
      </c>
      <c r="K76" s="408">
        <v>22.7</v>
      </c>
      <c r="L76" s="408">
        <v>22.9</v>
      </c>
      <c r="M76" s="408">
        <v>22</v>
      </c>
      <c r="N76" s="408">
        <v>22.6</v>
      </c>
      <c r="O76" s="408">
        <v>22.2</v>
      </c>
      <c r="P76" s="408">
        <v>22.6</v>
      </c>
      <c r="Q76" s="469">
        <v>21.2</v>
      </c>
    </row>
    <row r="77" spans="1:17" s="457" customFormat="1">
      <c r="A77" s="767"/>
      <c r="B77" s="407" t="s">
        <v>138</v>
      </c>
      <c r="C77" s="614">
        <v>25.6</v>
      </c>
      <c r="D77" s="614">
        <v>25.4</v>
      </c>
      <c r="E77" s="614">
        <v>25.7</v>
      </c>
      <c r="F77" s="614">
        <v>25</v>
      </c>
      <c r="G77" s="408">
        <v>24.1</v>
      </c>
      <c r="H77" s="408">
        <v>23.7</v>
      </c>
      <c r="I77" s="408">
        <v>24.4</v>
      </c>
      <c r="J77" s="408">
        <v>24.6</v>
      </c>
      <c r="K77" s="408">
        <v>23.9</v>
      </c>
      <c r="L77" s="408">
        <v>24.2</v>
      </c>
      <c r="M77" s="408">
        <v>23.9</v>
      </c>
      <c r="N77" s="408">
        <v>24.6</v>
      </c>
      <c r="O77" s="408">
        <v>23.9</v>
      </c>
      <c r="P77" s="408">
        <v>24.2</v>
      </c>
      <c r="Q77" s="469">
        <v>23.2</v>
      </c>
    </row>
    <row r="78" spans="1:17" s="457" customFormat="1">
      <c r="A78" s="767"/>
      <c r="B78" s="407" t="s">
        <v>139</v>
      </c>
      <c r="C78" s="614">
        <v>24.6</v>
      </c>
      <c r="D78" s="614">
        <v>24.5</v>
      </c>
      <c r="E78" s="614">
        <v>24.8</v>
      </c>
      <c r="F78" s="614">
        <v>24.2</v>
      </c>
      <c r="G78" s="408">
        <v>23.4</v>
      </c>
      <c r="H78" s="408">
        <v>23.4</v>
      </c>
      <c r="I78" s="408">
        <v>23.6</v>
      </c>
      <c r="J78" s="408">
        <v>23.7</v>
      </c>
      <c r="K78" s="408">
        <v>23.1</v>
      </c>
      <c r="L78" s="408">
        <v>23.3</v>
      </c>
      <c r="M78" s="408">
        <v>22.8</v>
      </c>
      <c r="N78" s="408">
        <v>23.4</v>
      </c>
      <c r="O78" s="408">
        <v>23.1</v>
      </c>
      <c r="P78" s="408">
        <v>23.7</v>
      </c>
      <c r="Q78" s="469">
        <v>22</v>
      </c>
    </row>
    <row r="79" spans="1:17" s="457" customFormat="1">
      <c r="A79" s="767"/>
      <c r="B79" s="410" t="s">
        <v>127</v>
      </c>
      <c r="C79" s="409">
        <v>246</v>
      </c>
      <c r="D79" s="409">
        <v>188</v>
      </c>
      <c r="E79" s="409">
        <v>188</v>
      </c>
      <c r="F79" s="409">
        <v>136</v>
      </c>
      <c r="G79" s="409">
        <v>136</v>
      </c>
      <c r="H79" s="409">
        <v>136</v>
      </c>
      <c r="I79" s="409">
        <v>163</v>
      </c>
      <c r="J79" s="409">
        <v>145</v>
      </c>
      <c r="K79" s="409">
        <v>147</v>
      </c>
      <c r="L79" s="409">
        <v>124</v>
      </c>
      <c r="M79" s="409">
        <v>152</v>
      </c>
      <c r="N79" s="409">
        <v>117</v>
      </c>
      <c r="O79" s="409">
        <v>117</v>
      </c>
      <c r="P79" s="409">
        <v>129</v>
      </c>
      <c r="Q79" s="412">
        <v>120</v>
      </c>
    </row>
    <row r="80" spans="1:17" s="457" customFormat="1">
      <c r="A80" s="767" t="s">
        <v>299</v>
      </c>
      <c r="B80" s="407" t="s">
        <v>135</v>
      </c>
      <c r="C80" s="512">
        <v>26.1</v>
      </c>
      <c r="D80" s="512">
        <v>25.7</v>
      </c>
      <c r="E80" s="512">
        <v>25.2</v>
      </c>
      <c r="F80" s="512">
        <v>26.6</v>
      </c>
      <c r="G80" s="512">
        <v>26.7</v>
      </c>
      <c r="H80" s="512">
        <v>26.7</v>
      </c>
      <c r="I80" s="512">
        <v>27.5</v>
      </c>
      <c r="J80" s="512">
        <v>27.4</v>
      </c>
      <c r="K80" s="512">
        <v>26.9</v>
      </c>
      <c r="L80" s="512">
        <v>26.5</v>
      </c>
      <c r="M80" s="512">
        <v>26.1</v>
      </c>
      <c r="N80" s="512">
        <v>26.5</v>
      </c>
      <c r="O80" s="512">
        <v>26.3</v>
      </c>
      <c r="P80" s="512">
        <v>26.8</v>
      </c>
      <c r="Q80" s="517">
        <v>24.7</v>
      </c>
    </row>
    <row r="81" spans="1:17" s="457" customFormat="1">
      <c r="A81" s="767"/>
      <c r="B81" s="407" t="s">
        <v>136</v>
      </c>
      <c r="C81" s="408">
        <v>25.8</v>
      </c>
      <c r="D81" s="408">
        <v>25.7</v>
      </c>
      <c r="E81" s="408">
        <v>25.8</v>
      </c>
      <c r="F81" s="408">
        <v>27.3</v>
      </c>
      <c r="G81" s="408">
        <v>26.7</v>
      </c>
      <c r="H81" s="408">
        <v>26.9</v>
      </c>
      <c r="I81" s="408">
        <v>28.9</v>
      </c>
      <c r="J81" s="408">
        <v>28.3</v>
      </c>
      <c r="K81" s="408">
        <v>28.4</v>
      </c>
      <c r="L81" s="408">
        <v>27.4</v>
      </c>
      <c r="M81" s="408">
        <v>26.5</v>
      </c>
      <c r="N81" s="408">
        <v>27.5</v>
      </c>
      <c r="O81" s="408">
        <v>28.1</v>
      </c>
      <c r="P81" s="408">
        <v>28.2</v>
      </c>
      <c r="Q81" s="469">
        <v>26</v>
      </c>
    </row>
    <row r="82" spans="1:17" s="457" customFormat="1">
      <c r="A82" s="767"/>
      <c r="B82" s="407" t="s">
        <v>450</v>
      </c>
      <c r="C82" s="408">
        <v>25.2</v>
      </c>
      <c r="D82" s="408">
        <v>24.6</v>
      </c>
      <c r="E82" s="408">
        <v>24.1</v>
      </c>
      <c r="F82" s="408">
        <v>25.1</v>
      </c>
      <c r="G82" s="408">
        <v>24.8</v>
      </c>
      <c r="H82" s="408">
        <v>24.9</v>
      </c>
      <c r="I82" s="408">
        <v>25.9</v>
      </c>
      <c r="J82" s="408">
        <v>25.3</v>
      </c>
      <c r="K82" s="408">
        <v>24.6</v>
      </c>
      <c r="L82" s="408">
        <v>24.7</v>
      </c>
      <c r="M82" s="408">
        <v>24.9</v>
      </c>
      <c r="N82" s="408">
        <v>24.8</v>
      </c>
      <c r="O82" s="408">
        <v>24.9</v>
      </c>
      <c r="P82" s="408">
        <v>25.2</v>
      </c>
      <c r="Q82" s="469">
        <v>23</v>
      </c>
    </row>
    <row r="83" spans="1:17" s="457" customFormat="1">
      <c r="A83" s="767"/>
      <c r="B83" s="407" t="s">
        <v>138</v>
      </c>
      <c r="C83" s="408">
        <v>27.2</v>
      </c>
      <c r="D83" s="408">
        <v>26.9</v>
      </c>
      <c r="E83" s="408">
        <v>27.3</v>
      </c>
      <c r="F83" s="408">
        <v>27.7</v>
      </c>
      <c r="G83" s="408">
        <v>28.9</v>
      </c>
      <c r="H83" s="408">
        <v>28.8</v>
      </c>
      <c r="I83" s="408">
        <v>28.3</v>
      </c>
      <c r="J83" s="408">
        <v>29</v>
      </c>
      <c r="K83" s="408">
        <v>28.1</v>
      </c>
      <c r="L83" s="408">
        <v>27.8</v>
      </c>
      <c r="M83" s="408">
        <v>27.2</v>
      </c>
      <c r="N83" s="408">
        <v>27.4</v>
      </c>
      <c r="O83" s="408">
        <v>27.1</v>
      </c>
      <c r="P83" s="408">
        <v>28.1</v>
      </c>
      <c r="Q83" s="469">
        <v>26.3</v>
      </c>
    </row>
    <row r="84" spans="1:17" s="457" customFormat="1">
      <c r="A84" s="767"/>
      <c r="B84" s="407" t="s">
        <v>139</v>
      </c>
      <c r="C84" s="408">
        <v>25.6</v>
      </c>
      <c r="D84" s="408">
        <v>25.1</v>
      </c>
      <c r="E84" s="408">
        <v>25.2</v>
      </c>
      <c r="F84" s="408">
        <v>25.5</v>
      </c>
      <c r="G84" s="408">
        <v>25.7</v>
      </c>
      <c r="H84" s="408">
        <v>25.6</v>
      </c>
      <c r="I84" s="408">
        <v>26.2</v>
      </c>
      <c r="J84" s="408">
        <v>26</v>
      </c>
      <c r="K84" s="408">
        <v>25.6</v>
      </c>
      <c r="L84" s="408">
        <v>25.2</v>
      </c>
      <c r="M84" s="408">
        <v>25</v>
      </c>
      <c r="N84" s="408">
        <v>25.1</v>
      </c>
      <c r="O84" s="408">
        <v>24.2</v>
      </c>
      <c r="P84" s="408">
        <v>25.3</v>
      </c>
      <c r="Q84" s="469">
        <v>23.3</v>
      </c>
    </row>
    <row r="85" spans="1:17" s="457" customFormat="1">
      <c r="A85" s="767"/>
      <c r="B85" s="410" t="s">
        <v>127</v>
      </c>
      <c r="C85" s="409">
        <v>107</v>
      </c>
      <c r="D85" s="409">
        <v>124</v>
      </c>
      <c r="E85" s="409">
        <v>149</v>
      </c>
      <c r="F85" s="409">
        <v>63</v>
      </c>
      <c r="G85" s="409">
        <v>54</v>
      </c>
      <c r="H85" s="409">
        <v>55</v>
      </c>
      <c r="I85" s="409">
        <v>32</v>
      </c>
      <c r="J85" s="409">
        <v>41</v>
      </c>
      <c r="K85" s="409">
        <v>54</v>
      </c>
      <c r="L85" s="409">
        <v>36</v>
      </c>
      <c r="M85" s="409">
        <v>35</v>
      </c>
      <c r="N85" s="409">
        <v>31</v>
      </c>
      <c r="O85" s="409">
        <v>36</v>
      </c>
      <c r="P85" s="409">
        <v>16</v>
      </c>
      <c r="Q85" s="412">
        <v>23</v>
      </c>
    </row>
    <row r="86" spans="1:17" s="457" customFormat="1">
      <c r="A86" s="767" t="s">
        <v>714</v>
      </c>
      <c r="B86" s="407" t="s">
        <v>135</v>
      </c>
      <c r="C86" s="587">
        <v>27.4</v>
      </c>
      <c r="D86" s="587">
        <v>26.7</v>
      </c>
      <c r="E86" s="519"/>
      <c r="F86" s="519"/>
      <c r="G86" s="519"/>
      <c r="H86" s="519"/>
      <c r="I86" s="519"/>
      <c r="J86" s="519"/>
      <c r="K86" s="519"/>
      <c r="L86" s="519"/>
      <c r="M86" s="519"/>
      <c r="N86" s="519"/>
      <c r="O86" s="519"/>
      <c r="P86" s="519"/>
      <c r="Q86" s="520"/>
    </row>
    <row r="87" spans="1:17" s="457" customFormat="1">
      <c r="A87" s="767"/>
      <c r="B87" s="407" t="s">
        <v>136</v>
      </c>
      <c r="C87" s="408">
        <v>26.5</v>
      </c>
      <c r="D87" s="408">
        <v>25.7</v>
      </c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2"/>
    </row>
    <row r="88" spans="1:17" s="457" customFormat="1">
      <c r="A88" s="767"/>
      <c r="B88" s="407" t="s">
        <v>450</v>
      </c>
      <c r="C88" s="408">
        <v>27.1</v>
      </c>
      <c r="D88" s="408">
        <v>26.4</v>
      </c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2"/>
    </row>
    <row r="89" spans="1:17" s="457" customFormat="1">
      <c r="A89" s="767"/>
      <c r="B89" s="407" t="s">
        <v>138</v>
      </c>
      <c r="C89" s="408">
        <v>28.5</v>
      </c>
      <c r="D89" s="408">
        <v>27.7</v>
      </c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2"/>
    </row>
    <row r="90" spans="1:17" s="457" customFormat="1">
      <c r="A90" s="767"/>
      <c r="B90" s="407" t="s">
        <v>139</v>
      </c>
      <c r="C90" s="408">
        <v>26.7</v>
      </c>
      <c r="D90" s="408">
        <v>26.5</v>
      </c>
      <c r="E90" s="521"/>
      <c r="F90" s="521"/>
      <c r="G90" s="521"/>
      <c r="H90" s="521"/>
      <c r="I90" s="521"/>
      <c r="J90" s="521"/>
      <c r="K90" s="521"/>
      <c r="L90" s="521"/>
      <c r="M90" s="521"/>
      <c r="N90" s="521"/>
      <c r="O90" s="521"/>
      <c r="P90" s="521"/>
      <c r="Q90" s="522"/>
    </row>
    <row r="91" spans="1:17" s="457" customFormat="1">
      <c r="A91" s="767"/>
      <c r="B91" s="410" t="s">
        <v>127</v>
      </c>
      <c r="C91" s="409">
        <v>33</v>
      </c>
      <c r="D91" s="409">
        <v>47</v>
      </c>
      <c r="E91" s="519"/>
      <c r="F91" s="519"/>
      <c r="G91" s="519"/>
      <c r="H91" s="519"/>
      <c r="I91" s="519"/>
      <c r="J91" s="519"/>
      <c r="K91" s="519"/>
      <c r="L91" s="519"/>
      <c r="M91" s="519"/>
      <c r="N91" s="519"/>
      <c r="O91" s="519"/>
      <c r="P91" s="519"/>
      <c r="Q91" s="520"/>
    </row>
    <row r="92" spans="1:17" s="457" customFormat="1">
      <c r="A92" s="767" t="s">
        <v>393</v>
      </c>
      <c r="B92" s="407" t="s">
        <v>135</v>
      </c>
      <c r="C92" s="587">
        <v>21.7</v>
      </c>
      <c r="D92" s="587">
        <v>21.7</v>
      </c>
      <c r="E92" s="587">
        <v>21.4</v>
      </c>
      <c r="F92" s="587">
        <v>22.5</v>
      </c>
      <c r="G92" s="587">
        <v>22</v>
      </c>
      <c r="H92" s="587">
        <v>22</v>
      </c>
      <c r="I92" s="512">
        <v>22.1</v>
      </c>
      <c r="J92" s="512">
        <v>22.7</v>
      </c>
      <c r="K92" s="512">
        <v>21.8</v>
      </c>
      <c r="L92" s="512">
        <v>22.3</v>
      </c>
      <c r="M92" s="512">
        <v>21.7</v>
      </c>
      <c r="N92" s="512">
        <v>21.8</v>
      </c>
      <c r="O92" s="512">
        <v>21.4</v>
      </c>
      <c r="P92" s="512">
        <v>21.8</v>
      </c>
      <c r="Q92" s="517">
        <v>20.6</v>
      </c>
    </row>
    <row r="93" spans="1:17" s="457" customFormat="1">
      <c r="A93" s="767"/>
      <c r="B93" s="407" t="s">
        <v>136</v>
      </c>
      <c r="C93" s="408">
        <v>20.8</v>
      </c>
      <c r="D93" s="408">
        <v>20.9</v>
      </c>
      <c r="E93" s="408">
        <v>20.7</v>
      </c>
      <c r="F93" s="408">
        <v>21.7</v>
      </c>
      <c r="G93" s="408">
        <v>21</v>
      </c>
      <c r="H93" s="408">
        <v>21.2</v>
      </c>
      <c r="I93" s="408">
        <v>21.4</v>
      </c>
      <c r="J93" s="408">
        <v>22.1</v>
      </c>
      <c r="K93" s="408">
        <v>21.3</v>
      </c>
      <c r="L93" s="408">
        <v>21.8</v>
      </c>
      <c r="M93" s="408">
        <v>21.2</v>
      </c>
      <c r="N93" s="408">
        <v>21.3</v>
      </c>
      <c r="O93" s="408">
        <v>20.7</v>
      </c>
      <c r="P93" s="408">
        <v>21.3</v>
      </c>
      <c r="Q93" s="469">
        <v>19.7</v>
      </c>
    </row>
    <row r="94" spans="1:17" s="457" customFormat="1">
      <c r="A94" s="767"/>
      <c r="B94" s="407" t="s">
        <v>450</v>
      </c>
      <c r="C94" s="408">
        <v>20.8</v>
      </c>
      <c r="D94" s="408">
        <v>20.7</v>
      </c>
      <c r="E94" s="408">
        <v>20.5</v>
      </c>
      <c r="F94" s="408">
        <v>21.5</v>
      </c>
      <c r="G94" s="408">
        <v>21.3</v>
      </c>
      <c r="H94" s="408">
        <v>21</v>
      </c>
      <c r="I94" s="408">
        <v>21.2</v>
      </c>
      <c r="J94" s="408">
        <v>21.8</v>
      </c>
      <c r="K94" s="408">
        <v>20.7</v>
      </c>
      <c r="L94" s="408">
        <v>21.7</v>
      </c>
      <c r="M94" s="408">
        <v>21</v>
      </c>
      <c r="N94" s="408">
        <v>21</v>
      </c>
      <c r="O94" s="408">
        <v>20.399999999999999</v>
      </c>
      <c r="P94" s="408">
        <v>20.9</v>
      </c>
      <c r="Q94" s="469">
        <v>19.7</v>
      </c>
    </row>
    <row r="95" spans="1:17" s="457" customFormat="1">
      <c r="A95" s="767"/>
      <c r="B95" s="407" t="s">
        <v>138</v>
      </c>
      <c r="C95" s="408">
        <v>22.4</v>
      </c>
      <c r="D95" s="408">
        <v>22.6</v>
      </c>
      <c r="E95" s="408">
        <v>23.4</v>
      </c>
      <c r="F95" s="408">
        <v>23.4</v>
      </c>
      <c r="G95" s="408">
        <v>22.3</v>
      </c>
      <c r="H95" s="408">
        <v>23</v>
      </c>
      <c r="I95" s="408">
        <v>23.1</v>
      </c>
      <c r="J95" s="408">
        <v>23.4</v>
      </c>
      <c r="K95" s="408">
        <v>22.5</v>
      </c>
      <c r="L95" s="408">
        <v>22.6</v>
      </c>
      <c r="M95" s="408">
        <v>22.2</v>
      </c>
      <c r="N95" s="408">
        <v>22.4</v>
      </c>
      <c r="O95" s="408">
        <v>22.4</v>
      </c>
      <c r="P95" s="408">
        <v>22.7</v>
      </c>
      <c r="Q95" s="469">
        <v>21.2</v>
      </c>
    </row>
    <row r="96" spans="1:17" s="457" customFormat="1">
      <c r="A96" s="767"/>
      <c r="B96" s="407" t="s">
        <v>139</v>
      </c>
      <c r="C96" s="408">
        <v>21.9</v>
      </c>
      <c r="D96" s="408">
        <v>22.1</v>
      </c>
      <c r="E96" s="408">
        <v>22</v>
      </c>
      <c r="F96" s="408">
        <v>22.6</v>
      </c>
      <c r="G96" s="408">
        <v>22.7</v>
      </c>
      <c r="H96" s="408">
        <v>22.4</v>
      </c>
      <c r="I96" s="408">
        <v>22.3</v>
      </c>
      <c r="J96" s="408">
        <v>22.8</v>
      </c>
      <c r="K96" s="408">
        <v>22.1</v>
      </c>
      <c r="L96" s="408">
        <v>22.5</v>
      </c>
      <c r="M96" s="408">
        <v>22</v>
      </c>
      <c r="N96" s="408">
        <v>21.7</v>
      </c>
      <c r="O96" s="408">
        <v>21.1</v>
      </c>
      <c r="P96" s="408">
        <v>21.8</v>
      </c>
      <c r="Q96" s="469">
        <v>21.3</v>
      </c>
    </row>
    <row r="97" spans="1:17" s="457" customFormat="1">
      <c r="A97" s="767"/>
      <c r="B97" s="410" t="s">
        <v>127</v>
      </c>
      <c r="C97" s="409">
        <v>111</v>
      </c>
      <c r="D97" s="409">
        <v>107</v>
      </c>
      <c r="E97" s="409">
        <v>153</v>
      </c>
      <c r="F97" s="409">
        <v>107</v>
      </c>
      <c r="G97" s="409">
        <v>105</v>
      </c>
      <c r="H97" s="409">
        <v>108</v>
      </c>
      <c r="I97" s="409">
        <v>112</v>
      </c>
      <c r="J97" s="409">
        <v>125</v>
      </c>
      <c r="K97" s="409">
        <v>120</v>
      </c>
      <c r="L97" s="409">
        <v>129</v>
      </c>
      <c r="M97" s="409">
        <v>142</v>
      </c>
      <c r="N97" s="409">
        <v>78</v>
      </c>
      <c r="O97" s="409">
        <v>81</v>
      </c>
      <c r="P97" s="409">
        <v>57</v>
      </c>
      <c r="Q97" s="412">
        <v>72</v>
      </c>
    </row>
    <row r="98" spans="1:17" s="457" customFormat="1">
      <c r="A98" s="767" t="s">
        <v>668</v>
      </c>
      <c r="B98" s="407" t="s">
        <v>135</v>
      </c>
      <c r="C98" s="587">
        <v>23.8</v>
      </c>
      <c r="D98" s="587">
        <v>22</v>
      </c>
      <c r="E98" s="587">
        <v>24.1</v>
      </c>
      <c r="F98" s="519"/>
      <c r="G98" s="519"/>
      <c r="H98" s="519"/>
      <c r="I98" s="519"/>
      <c r="J98" s="519"/>
      <c r="K98" s="519"/>
      <c r="L98" s="519"/>
      <c r="M98" s="519"/>
      <c r="N98" s="519"/>
      <c r="O98" s="519"/>
      <c r="P98" s="519"/>
      <c r="Q98" s="520"/>
    </row>
    <row r="99" spans="1:17" s="457" customFormat="1">
      <c r="A99" s="767"/>
      <c r="B99" s="407" t="s">
        <v>136</v>
      </c>
      <c r="C99" s="408">
        <v>24.5</v>
      </c>
      <c r="D99" s="408">
        <v>20.9</v>
      </c>
      <c r="E99" s="408">
        <v>24.9</v>
      </c>
      <c r="F99" s="521"/>
      <c r="G99" s="521"/>
      <c r="H99" s="521"/>
      <c r="I99" s="521"/>
      <c r="J99" s="521"/>
      <c r="K99" s="521"/>
      <c r="L99" s="521"/>
      <c r="M99" s="521"/>
      <c r="N99" s="521"/>
      <c r="O99" s="521"/>
      <c r="P99" s="521"/>
      <c r="Q99" s="522"/>
    </row>
    <row r="100" spans="1:17" s="457" customFormat="1">
      <c r="A100" s="767"/>
      <c r="B100" s="407" t="s">
        <v>450</v>
      </c>
      <c r="C100" s="408">
        <v>20.8</v>
      </c>
      <c r="D100" s="408">
        <v>20.9</v>
      </c>
      <c r="E100" s="408">
        <v>22.6</v>
      </c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2"/>
    </row>
    <row r="101" spans="1:17" s="457" customFormat="1">
      <c r="A101" s="767"/>
      <c r="B101" s="407" t="s">
        <v>138</v>
      </c>
      <c r="C101" s="408">
        <v>27.3</v>
      </c>
      <c r="D101" s="408">
        <v>22.4</v>
      </c>
      <c r="E101" s="408">
        <v>24.9</v>
      </c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2"/>
    </row>
    <row r="102" spans="1:17" s="457" customFormat="1">
      <c r="A102" s="767"/>
      <c r="B102" s="407" t="s">
        <v>139</v>
      </c>
      <c r="C102" s="408">
        <v>21.8</v>
      </c>
      <c r="D102" s="408">
        <v>22.8</v>
      </c>
      <c r="E102" s="408">
        <v>24.4</v>
      </c>
      <c r="F102" s="521"/>
      <c r="G102" s="521"/>
      <c r="H102" s="521"/>
      <c r="I102" s="521"/>
      <c r="J102" s="521"/>
      <c r="K102" s="521"/>
      <c r="L102" s="521"/>
      <c r="M102" s="521"/>
      <c r="N102" s="521"/>
      <c r="O102" s="521"/>
      <c r="P102" s="521"/>
      <c r="Q102" s="522"/>
    </row>
    <row r="103" spans="1:17" s="457" customFormat="1">
      <c r="A103" s="767"/>
      <c r="B103" s="410" t="s">
        <v>127</v>
      </c>
      <c r="C103" s="409">
        <v>4</v>
      </c>
      <c r="D103" s="409">
        <v>9</v>
      </c>
      <c r="E103" s="409">
        <v>9</v>
      </c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20"/>
    </row>
    <row r="104" spans="1:17" s="457" customFormat="1">
      <c r="A104" s="767" t="s">
        <v>122</v>
      </c>
      <c r="B104" s="407" t="s">
        <v>135</v>
      </c>
      <c r="C104" s="519"/>
      <c r="D104" s="519"/>
      <c r="E104" s="519"/>
      <c r="F104" s="519"/>
      <c r="G104" s="519"/>
      <c r="H104" s="512">
        <v>21.6</v>
      </c>
      <c r="I104" s="512">
        <v>22.2</v>
      </c>
      <c r="J104" s="512">
        <v>22.4</v>
      </c>
      <c r="K104" s="512">
        <v>22.6</v>
      </c>
      <c r="L104" s="512">
        <v>22.8</v>
      </c>
      <c r="M104" s="512">
        <v>22.8</v>
      </c>
      <c r="N104" s="512">
        <v>22.9</v>
      </c>
      <c r="O104" s="512">
        <v>22.6</v>
      </c>
      <c r="P104" s="512">
        <v>22.4</v>
      </c>
      <c r="Q104" s="517">
        <v>22.7</v>
      </c>
    </row>
    <row r="105" spans="1:17" s="457" customFormat="1">
      <c r="A105" s="767"/>
      <c r="B105" s="407" t="s">
        <v>136</v>
      </c>
      <c r="C105" s="521"/>
      <c r="D105" s="521"/>
      <c r="E105" s="521"/>
      <c r="F105" s="521"/>
      <c r="G105" s="521"/>
      <c r="H105" s="408">
        <v>21.5</v>
      </c>
      <c r="I105" s="408">
        <v>22.2</v>
      </c>
      <c r="J105" s="408">
        <v>22.4</v>
      </c>
      <c r="K105" s="408">
        <v>22.7</v>
      </c>
      <c r="L105" s="408">
        <v>22.8</v>
      </c>
      <c r="M105" s="408">
        <v>22.9</v>
      </c>
      <c r="N105" s="408">
        <v>23.1</v>
      </c>
      <c r="O105" s="408">
        <v>22.7</v>
      </c>
      <c r="P105" s="408">
        <v>22.6</v>
      </c>
      <c r="Q105" s="469">
        <v>22.7</v>
      </c>
    </row>
    <row r="106" spans="1:17" s="457" customFormat="1">
      <c r="A106" s="767"/>
      <c r="B106" s="407" t="s">
        <v>450</v>
      </c>
      <c r="C106" s="521"/>
      <c r="D106" s="521"/>
      <c r="E106" s="521"/>
      <c r="F106" s="521"/>
      <c r="G106" s="521"/>
      <c r="H106" s="408">
        <v>20.2</v>
      </c>
      <c r="I106" s="408">
        <v>21</v>
      </c>
      <c r="J106" s="408">
        <v>20.9</v>
      </c>
      <c r="K106" s="408">
        <v>21.2</v>
      </c>
      <c r="L106" s="408">
        <v>21.4</v>
      </c>
      <c r="M106" s="408">
        <v>21.6</v>
      </c>
      <c r="N106" s="408">
        <v>21.5</v>
      </c>
      <c r="O106" s="408">
        <v>21.4</v>
      </c>
      <c r="P106" s="408">
        <v>21</v>
      </c>
      <c r="Q106" s="469">
        <v>21.3</v>
      </c>
    </row>
    <row r="107" spans="1:17" s="457" customFormat="1">
      <c r="A107" s="767"/>
      <c r="B107" s="407" t="s">
        <v>138</v>
      </c>
      <c r="C107" s="521"/>
      <c r="D107" s="521"/>
      <c r="E107" s="521"/>
      <c r="F107" s="521"/>
      <c r="G107" s="521"/>
      <c r="H107" s="408">
        <v>22.3</v>
      </c>
      <c r="I107" s="408">
        <v>23</v>
      </c>
      <c r="J107" s="408">
        <v>23.5</v>
      </c>
      <c r="K107" s="408">
        <v>23.3</v>
      </c>
      <c r="L107" s="408">
        <v>23.7</v>
      </c>
      <c r="M107" s="408">
        <v>23.7</v>
      </c>
      <c r="N107" s="408">
        <v>23.8</v>
      </c>
      <c r="O107" s="408">
        <v>23.4</v>
      </c>
      <c r="P107" s="408">
        <v>23.2</v>
      </c>
      <c r="Q107" s="469">
        <v>23.6</v>
      </c>
    </row>
    <row r="108" spans="1:17" s="457" customFormat="1">
      <c r="A108" s="767"/>
      <c r="B108" s="407" t="s">
        <v>139</v>
      </c>
      <c r="C108" s="521"/>
      <c r="D108" s="521"/>
      <c r="E108" s="521"/>
      <c r="F108" s="521"/>
      <c r="G108" s="521"/>
      <c r="H108" s="408">
        <v>21.9</v>
      </c>
      <c r="I108" s="408">
        <v>22.2</v>
      </c>
      <c r="J108" s="408">
        <v>22.3</v>
      </c>
      <c r="K108" s="408">
        <v>22.5</v>
      </c>
      <c r="L108" s="408">
        <v>22.8</v>
      </c>
      <c r="M108" s="408">
        <v>22.5</v>
      </c>
      <c r="N108" s="408">
        <v>22.5</v>
      </c>
      <c r="O108" s="408">
        <v>22.3</v>
      </c>
      <c r="P108" s="408">
        <v>22.2</v>
      </c>
      <c r="Q108" s="469">
        <v>22.4</v>
      </c>
    </row>
    <row r="109" spans="1:17" s="457" customFormat="1">
      <c r="A109" s="767"/>
      <c r="B109" s="410" t="s">
        <v>127</v>
      </c>
      <c r="C109" s="519"/>
      <c r="D109" s="519"/>
      <c r="E109" s="519"/>
      <c r="F109" s="519"/>
      <c r="G109" s="519"/>
      <c r="H109" s="409">
        <v>910</v>
      </c>
      <c r="I109" s="409">
        <v>1072</v>
      </c>
      <c r="J109" s="409">
        <v>1123</v>
      </c>
      <c r="K109" s="409">
        <v>1276</v>
      </c>
      <c r="L109" s="409">
        <v>1351</v>
      </c>
      <c r="M109" s="409">
        <v>1462</v>
      </c>
      <c r="N109" s="409">
        <v>1323</v>
      </c>
      <c r="O109" s="409">
        <v>1315</v>
      </c>
      <c r="P109" s="409">
        <v>1243</v>
      </c>
      <c r="Q109" s="412">
        <v>1359</v>
      </c>
    </row>
    <row r="110" spans="1:17" s="457" customFormat="1">
      <c r="A110" s="767" t="s">
        <v>564</v>
      </c>
      <c r="B110" s="407" t="s">
        <v>135</v>
      </c>
      <c r="C110" s="519"/>
      <c r="D110" s="519"/>
      <c r="E110" s="519"/>
      <c r="F110" s="615">
        <v>21.9</v>
      </c>
      <c r="G110" s="593">
        <v>21.5</v>
      </c>
      <c r="H110" s="519"/>
      <c r="I110" s="519"/>
      <c r="J110" s="519"/>
      <c r="K110" s="519"/>
      <c r="L110" s="519"/>
      <c r="M110" s="519"/>
      <c r="N110" s="519"/>
      <c r="O110" s="519"/>
      <c r="P110" s="519"/>
      <c r="Q110" s="520"/>
    </row>
    <row r="111" spans="1:17" s="457" customFormat="1">
      <c r="A111" s="767"/>
      <c r="B111" s="407" t="s">
        <v>136</v>
      </c>
      <c r="C111" s="521"/>
      <c r="D111" s="521"/>
      <c r="E111" s="521"/>
      <c r="F111" s="614">
        <v>21.5</v>
      </c>
      <c r="G111" s="408">
        <v>21.3</v>
      </c>
      <c r="H111" s="521"/>
      <c r="I111" s="521"/>
      <c r="J111" s="521"/>
      <c r="K111" s="521"/>
      <c r="L111" s="521"/>
      <c r="M111" s="521"/>
      <c r="N111" s="521"/>
      <c r="O111" s="521"/>
      <c r="P111" s="521"/>
      <c r="Q111" s="522"/>
    </row>
    <row r="112" spans="1:17" s="457" customFormat="1">
      <c r="A112" s="767"/>
      <c r="B112" s="407" t="s">
        <v>450</v>
      </c>
      <c r="C112" s="521"/>
      <c r="D112" s="521"/>
      <c r="E112" s="521"/>
      <c r="F112" s="614">
        <v>20.6</v>
      </c>
      <c r="G112" s="408">
        <v>20.100000000000001</v>
      </c>
      <c r="H112" s="521"/>
      <c r="I112" s="521"/>
      <c r="J112" s="521"/>
      <c r="K112" s="521"/>
      <c r="L112" s="521"/>
      <c r="M112" s="521"/>
      <c r="N112" s="521"/>
      <c r="O112" s="521"/>
      <c r="P112" s="521"/>
      <c r="Q112" s="522"/>
    </row>
    <row r="113" spans="1:22" s="457" customFormat="1">
      <c r="A113" s="767"/>
      <c r="B113" s="407" t="s">
        <v>138</v>
      </c>
      <c r="C113" s="521"/>
      <c r="D113" s="521"/>
      <c r="E113" s="521"/>
      <c r="F113" s="614">
        <v>22.9</v>
      </c>
      <c r="G113" s="408">
        <v>22.4</v>
      </c>
      <c r="H113" s="521"/>
      <c r="I113" s="521"/>
      <c r="J113" s="521"/>
      <c r="K113" s="521"/>
      <c r="L113" s="521"/>
      <c r="M113" s="521"/>
      <c r="N113" s="521"/>
      <c r="O113" s="521"/>
      <c r="P113" s="521"/>
      <c r="Q113" s="522"/>
    </row>
    <row r="114" spans="1:22" s="457" customFormat="1">
      <c r="A114" s="767"/>
      <c r="B114" s="407" t="s">
        <v>139</v>
      </c>
      <c r="C114" s="521"/>
      <c r="D114" s="521"/>
      <c r="E114" s="521"/>
      <c r="F114" s="614">
        <v>22</v>
      </c>
      <c r="G114" s="408">
        <v>21.8</v>
      </c>
      <c r="H114" s="521"/>
      <c r="I114" s="521"/>
      <c r="J114" s="521"/>
      <c r="K114" s="521"/>
      <c r="L114" s="521"/>
      <c r="M114" s="521"/>
      <c r="N114" s="521"/>
      <c r="O114" s="521"/>
      <c r="P114" s="521"/>
      <c r="Q114" s="522"/>
    </row>
    <row r="115" spans="1:22" s="457" customFormat="1" ht="13.5" thickBot="1">
      <c r="A115" s="768"/>
      <c r="B115" s="518" t="s">
        <v>127</v>
      </c>
      <c r="C115" s="523"/>
      <c r="D115" s="523"/>
      <c r="E115" s="523"/>
      <c r="F115" s="481">
        <v>853</v>
      </c>
      <c r="G115" s="481">
        <v>910</v>
      </c>
      <c r="H115" s="523"/>
      <c r="I115" s="523"/>
      <c r="J115" s="523"/>
      <c r="K115" s="523"/>
      <c r="L115" s="523"/>
      <c r="M115" s="523"/>
      <c r="N115" s="523"/>
      <c r="O115" s="523"/>
      <c r="P115" s="523"/>
      <c r="Q115" s="524"/>
    </row>
    <row r="117" spans="1:22" s="105" customFormat="1">
      <c r="A117" s="105" t="s">
        <v>302</v>
      </c>
      <c r="B117" s="106"/>
      <c r="C117" s="240"/>
      <c r="D117" s="240"/>
      <c r="E117" s="240"/>
      <c r="F117" s="240"/>
      <c r="G117" s="240"/>
      <c r="H117" s="240"/>
      <c r="I117" s="240"/>
      <c r="J117" s="240"/>
      <c r="K117" s="241"/>
      <c r="L117" s="241"/>
      <c r="M117" s="241"/>
      <c r="N117" s="106"/>
      <c r="O117" s="107"/>
      <c r="P117" s="107"/>
      <c r="Q117" s="107"/>
      <c r="R117" s="107"/>
      <c r="S117" s="107"/>
      <c r="T117" s="107"/>
      <c r="U117" s="107"/>
      <c r="V117" s="107"/>
    </row>
  </sheetData>
  <mergeCells count="18">
    <mergeCell ref="A8:A13"/>
    <mergeCell ref="A14:A19"/>
    <mergeCell ref="A20:A25"/>
    <mergeCell ref="A26:A31"/>
    <mergeCell ref="A44:A49"/>
    <mergeCell ref="A50:A55"/>
    <mergeCell ref="A32:A37"/>
    <mergeCell ref="A38:A43"/>
    <mergeCell ref="A104:A109"/>
    <mergeCell ref="A110:A115"/>
    <mergeCell ref="A56:A61"/>
    <mergeCell ref="A62:A67"/>
    <mergeCell ref="A68:A73"/>
    <mergeCell ref="A74:A79"/>
    <mergeCell ref="A80:A85"/>
    <mergeCell ref="A92:A97"/>
    <mergeCell ref="A86:A91"/>
    <mergeCell ref="A98:A103"/>
  </mergeCells>
  <phoneticPr fontId="2" type="noConversion"/>
  <hyperlinks>
    <hyperlink ref="A117" location="Definitions!A1" display="Click here to see notes, definitions, and source" xr:uid="{00000000-0004-0000-1800-000000000000}"/>
    <hyperlink ref="P1" location="'Table of Contents'!A1" display="Contents" xr:uid="{00000000-0004-0000-1800-000001000000}"/>
  </hyperlinks>
  <printOptions horizontalCentered="1"/>
  <pageMargins left="0.45" right="0.45" top="0.56000000000000005" bottom="0.6" header="0.4" footer="0.4"/>
  <pageSetup fitToHeight="0" orientation="landscape" r:id="rId1"/>
  <headerFooter alignWithMargins="0"/>
  <rowBreaks count="3" manualBreakCount="3">
    <brk id="37" max="16383" man="1"/>
    <brk id="67" max="16383" man="1"/>
    <brk id="9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48"/>
    <pageSetUpPr fitToPage="1"/>
  </sheetPr>
  <dimension ref="A1:M34"/>
  <sheetViews>
    <sheetView workbookViewId="0">
      <selection activeCell="F10" sqref="F10"/>
    </sheetView>
  </sheetViews>
  <sheetFormatPr defaultRowHeight="12.75"/>
  <cols>
    <col min="1" max="1" width="9.42578125" style="169" customWidth="1"/>
    <col min="2" max="2" width="11.28515625" style="139" customWidth="1"/>
    <col min="3" max="5" width="16.85546875" style="139" customWidth="1"/>
    <col min="6" max="6" width="19.140625" style="139" customWidth="1"/>
    <col min="7" max="7" width="8.140625" style="123" bestFit="1" customWidth="1"/>
    <col min="8" max="16384" width="9.140625" style="123"/>
  </cols>
  <sheetData>
    <row r="1" spans="1:13" ht="15.75">
      <c r="A1" s="176" t="s">
        <v>361</v>
      </c>
      <c r="F1" s="188" t="s">
        <v>390</v>
      </c>
    </row>
    <row r="2" spans="1:13" ht="15">
      <c r="A2" s="178" t="s">
        <v>307</v>
      </c>
    </row>
    <row r="3" spans="1:13">
      <c r="A3" s="150" t="s">
        <v>143</v>
      </c>
    </row>
    <row r="4" spans="1:13" s="112" customFormat="1" ht="15.75">
      <c r="A4" s="150" t="s">
        <v>373</v>
      </c>
      <c r="B4" s="225"/>
      <c r="C4" s="225"/>
      <c r="D4" s="225"/>
      <c r="E4" s="225"/>
      <c r="G4" s="123"/>
      <c r="H4" s="123"/>
    </row>
    <row r="5" spans="1:13" s="112" customFormat="1" ht="15.75">
      <c r="A5" s="180" t="s">
        <v>739</v>
      </c>
      <c r="B5" s="242"/>
      <c r="C5" s="225"/>
      <c r="D5" s="225"/>
      <c r="E5" s="225"/>
      <c r="G5" s="176"/>
    </row>
    <row r="6" spans="1:13" s="112" customFormat="1" ht="16.5" thickBot="1">
      <c r="A6" s="242"/>
      <c r="B6" s="242"/>
      <c r="C6" s="176"/>
      <c r="D6" s="176"/>
      <c r="E6" s="176"/>
      <c r="F6" s="176"/>
      <c r="I6" s="176"/>
      <c r="J6" s="176"/>
      <c r="K6" s="176"/>
      <c r="L6" s="176"/>
      <c r="M6" s="176"/>
    </row>
    <row r="7" spans="1:13" ht="18.75" customHeight="1">
      <c r="A7" s="24"/>
      <c r="B7" s="25"/>
      <c r="C7" s="769" t="s">
        <v>490</v>
      </c>
      <c r="D7" s="769"/>
      <c r="E7" s="769"/>
      <c r="F7" s="770"/>
    </row>
    <row r="8" spans="1:13" s="243" customFormat="1" ht="18.75" customHeight="1">
      <c r="A8" s="26" t="s">
        <v>311</v>
      </c>
      <c r="B8" s="27" t="s">
        <v>360</v>
      </c>
      <c r="C8" s="27" t="s">
        <v>348</v>
      </c>
      <c r="D8" s="27" t="s">
        <v>353</v>
      </c>
      <c r="E8" s="27" t="s">
        <v>282</v>
      </c>
      <c r="F8" s="28" t="s">
        <v>369</v>
      </c>
    </row>
    <row r="9" spans="1:13" s="243" customFormat="1" ht="17.25" customHeight="1">
      <c r="A9" s="26">
        <v>2018</v>
      </c>
      <c r="B9" s="244">
        <v>2688</v>
      </c>
      <c r="C9" s="291">
        <v>568</v>
      </c>
      <c r="D9" s="291">
        <v>574</v>
      </c>
      <c r="E9" s="291">
        <v>1142</v>
      </c>
      <c r="F9" s="360">
        <v>1068</v>
      </c>
    </row>
    <row r="10" spans="1:13" s="243" customFormat="1" ht="17.25" customHeight="1">
      <c r="A10" s="26" t="s">
        <v>730</v>
      </c>
      <c r="B10" s="244">
        <v>1626</v>
      </c>
      <c r="C10" s="291">
        <v>558.07000000000005</v>
      </c>
      <c r="D10" s="638"/>
      <c r="E10" s="291">
        <v>1113</v>
      </c>
      <c r="F10" s="360">
        <v>1060</v>
      </c>
    </row>
    <row r="11" spans="1:13" s="243" customFormat="1" ht="17.25" customHeight="1">
      <c r="A11" s="26">
        <v>2016</v>
      </c>
      <c r="B11" s="244">
        <v>1528</v>
      </c>
      <c r="C11" s="291">
        <v>520</v>
      </c>
      <c r="D11" s="291">
        <v>510</v>
      </c>
      <c r="E11" s="291">
        <v>1030</v>
      </c>
      <c r="F11" s="360"/>
    </row>
    <row r="12" spans="1:13" s="243" customFormat="1" ht="17.25" customHeight="1">
      <c r="A12" s="26">
        <v>2015</v>
      </c>
      <c r="B12" s="244">
        <v>1803</v>
      </c>
      <c r="C12" s="291">
        <v>529</v>
      </c>
      <c r="D12" s="291">
        <v>514</v>
      </c>
      <c r="E12" s="291">
        <v>1043</v>
      </c>
      <c r="F12" s="360">
        <v>1006</v>
      </c>
    </row>
    <row r="13" spans="1:13" s="243" customFormat="1" ht="17.25" customHeight="1">
      <c r="A13" s="26">
        <v>2014</v>
      </c>
      <c r="B13" s="244">
        <v>1967</v>
      </c>
      <c r="C13" s="291">
        <v>533</v>
      </c>
      <c r="D13" s="291">
        <v>512</v>
      </c>
      <c r="E13" s="291">
        <v>1045</v>
      </c>
      <c r="F13" s="360">
        <v>1010</v>
      </c>
    </row>
    <row r="14" spans="1:13" s="243" customFormat="1" ht="17.25" customHeight="1">
      <c r="A14" s="26">
        <v>2013</v>
      </c>
      <c r="B14" s="244">
        <v>2048</v>
      </c>
      <c r="C14" s="291">
        <v>536</v>
      </c>
      <c r="D14" s="291">
        <v>516</v>
      </c>
      <c r="E14" s="291">
        <v>1052</v>
      </c>
      <c r="F14" s="360">
        <v>1010</v>
      </c>
    </row>
    <row r="15" spans="1:13" s="243" customFormat="1" ht="17.25" customHeight="1">
      <c r="A15" s="26">
        <v>2012</v>
      </c>
      <c r="B15" s="244">
        <v>2308</v>
      </c>
      <c r="C15" s="291">
        <v>532</v>
      </c>
      <c r="D15" s="291">
        <v>513</v>
      </c>
      <c r="E15" s="291">
        <v>1045</v>
      </c>
      <c r="F15" s="360">
        <v>1010</v>
      </c>
    </row>
    <row r="16" spans="1:13" s="243" customFormat="1" ht="17.25" customHeight="1">
      <c r="A16" s="26">
        <v>2011</v>
      </c>
      <c r="B16" s="244">
        <v>2190</v>
      </c>
      <c r="C16" s="291">
        <v>537.54999999999995</v>
      </c>
      <c r="D16" s="291">
        <v>517.6</v>
      </c>
      <c r="E16" s="291">
        <v>1055.1500000000001</v>
      </c>
      <c r="F16" s="360">
        <v>1011</v>
      </c>
    </row>
    <row r="17" spans="1:6" s="243" customFormat="1" ht="17.25" customHeight="1">
      <c r="A17" s="26">
        <v>2010</v>
      </c>
      <c r="B17" s="244">
        <v>2297</v>
      </c>
      <c r="C17" s="245">
        <v>531</v>
      </c>
      <c r="D17" s="245">
        <v>513</v>
      </c>
      <c r="E17" s="245">
        <v>1044</v>
      </c>
      <c r="F17" s="360">
        <v>1017</v>
      </c>
    </row>
    <row r="18" spans="1:6" s="243" customFormat="1" ht="17.25" customHeight="1">
      <c r="A18" s="26">
        <v>2009</v>
      </c>
      <c r="B18" s="244">
        <v>2059</v>
      </c>
      <c r="C18" s="245">
        <v>533</v>
      </c>
      <c r="D18" s="245">
        <v>515</v>
      </c>
      <c r="E18" s="245">
        <v>1048</v>
      </c>
      <c r="F18" s="360">
        <v>1016</v>
      </c>
    </row>
    <row r="19" spans="1:6" s="243" customFormat="1" ht="17.25" customHeight="1">
      <c r="A19" s="26">
        <v>2008</v>
      </c>
      <c r="B19" s="244">
        <v>2414</v>
      </c>
      <c r="C19" s="245">
        <v>536</v>
      </c>
      <c r="D19" s="245">
        <v>515</v>
      </c>
      <c r="E19" s="245">
        <v>1051</v>
      </c>
      <c r="F19" s="360">
        <v>1017</v>
      </c>
    </row>
    <row r="20" spans="1:6" s="243" customFormat="1" ht="17.25" customHeight="1">
      <c r="A20" s="26">
        <v>2007</v>
      </c>
      <c r="B20" s="244">
        <v>2323</v>
      </c>
      <c r="C20" s="245">
        <v>541</v>
      </c>
      <c r="D20" s="245">
        <v>520</v>
      </c>
      <c r="E20" s="245">
        <v>1061</v>
      </c>
      <c r="F20" s="360">
        <v>1017</v>
      </c>
    </row>
    <row r="21" spans="1:6" ht="17.25" customHeight="1">
      <c r="A21" s="37">
        <v>2006</v>
      </c>
      <c r="B21" s="120">
        <v>2460</v>
      </c>
      <c r="C21" s="182">
        <v>531.19512195122002</v>
      </c>
      <c r="D21" s="182">
        <v>510.63414634146301</v>
      </c>
      <c r="E21" s="182">
        <f>+C21+D21</f>
        <v>1041.8292682926831</v>
      </c>
      <c r="F21" s="361">
        <v>1021</v>
      </c>
    </row>
    <row r="22" spans="1:6" ht="17.25" customHeight="1">
      <c r="A22" s="37">
        <v>2005</v>
      </c>
      <c r="B22" s="120">
        <v>2318</v>
      </c>
      <c r="C22" s="132">
        <v>531</v>
      </c>
      <c r="D22" s="132">
        <v>517</v>
      </c>
      <c r="E22" s="132">
        <v>1048</v>
      </c>
      <c r="F22" s="361">
        <v>1028</v>
      </c>
    </row>
    <row r="23" spans="1:6" ht="17.25" customHeight="1" thickBot="1">
      <c r="A23" s="38">
        <v>2004</v>
      </c>
      <c r="B23" s="246">
        <v>2041</v>
      </c>
      <c r="C23" s="247">
        <v>543</v>
      </c>
      <c r="D23" s="247">
        <v>529</v>
      </c>
      <c r="E23" s="247">
        <v>1072</v>
      </c>
      <c r="F23" s="404">
        <v>1026</v>
      </c>
    </row>
    <row r="24" spans="1:6">
      <c r="A24" s="639" t="s">
        <v>731</v>
      </c>
      <c r="B24" s="248"/>
      <c r="C24" s="249"/>
      <c r="D24" s="249"/>
      <c r="E24" s="249"/>
      <c r="F24" s="250"/>
    </row>
    <row r="25" spans="1:6" s="252" customFormat="1" ht="11.25" hidden="1">
      <c r="A25" s="251" t="s">
        <v>368</v>
      </c>
      <c r="B25" s="252" t="s">
        <v>367</v>
      </c>
      <c r="C25" s="251"/>
      <c r="D25" s="251"/>
      <c r="E25" s="251"/>
      <c r="F25" s="251"/>
    </row>
    <row r="26" spans="1:6" s="252" customFormat="1" ht="11.25" hidden="1">
      <c r="A26" s="251"/>
      <c r="B26" s="253" t="s">
        <v>362</v>
      </c>
      <c r="C26" s="251"/>
      <c r="D26" s="251"/>
      <c r="E26" s="251"/>
      <c r="F26" s="251"/>
    </row>
    <row r="27" spans="1:6" s="252" customFormat="1" ht="11.25" hidden="1">
      <c r="A27" s="251"/>
      <c r="B27" s="252" t="s">
        <v>363</v>
      </c>
      <c r="C27" s="251"/>
      <c r="D27" s="251"/>
      <c r="E27" s="251"/>
      <c r="F27" s="251"/>
    </row>
    <row r="28" spans="1:6" s="252" customFormat="1" ht="11.25" hidden="1">
      <c r="A28" s="251"/>
      <c r="B28" s="252" t="s">
        <v>364</v>
      </c>
      <c r="C28" s="251"/>
      <c r="D28" s="251"/>
      <c r="E28" s="251"/>
      <c r="F28" s="251"/>
    </row>
    <row r="29" spans="1:6" s="252" customFormat="1" ht="11.25" hidden="1">
      <c r="A29" s="251"/>
      <c r="B29" s="252" t="s">
        <v>365</v>
      </c>
      <c r="C29" s="251"/>
      <c r="D29" s="251"/>
      <c r="E29" s="251"/>
      <c r="F29" s="251"/>
    </row>
    <row r="30" spans="1:6" s="252" customFormat="1" ht="11.25" hidden="1">
      <c r="A30" s="251"/>
      <c r="B30" s="252" t="s">
        <v>366</v>
      </c>
      <c r="C30" s="251"/>
      <c r="D30" s="251"/>
      <c r="E30" s="251"/>
      <c r="F30" s="251"/>
    </row>
    <row r="31" spans="1:6" hidden="1">
      <c r="A31" s="139"/>
      <c r="B31" s="771" t="s">
        <v>386</v>
      </c>
      <c r="C31" s="772"/>
      <c r="D31" s="772"/>
      <c r="E31" s="772"/>
      <c r="F31" s="772"/>
    </row>
    <row r="32" spans="1:6" hidden="1">
      <c r="A32" s="139"/>
      <c r="B32" s="254" t="s">
        <v>404</v>
      </c>
      <c r="C32" s="195"/>
      <c r="D32" s="195"/>
      <c r="E32" s="195"/>
      <c r="F32" s="195"/>
    </row>
    <row r="33" spans="1:13" s="105" customFormat="1">
      <c r="A33" s="105" t="s">
        <v>302</v>
      </c>
      <c r="B33" s="106"/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s="105" customFormat="1">
      <c r="B34" s="106"/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</sheetData>
  <mergeCells count="2">
    <mergeCell ref="C7:F7"/>
    <mergeCell ref="B31:F31"/>
  </mergeCells>
  <phoneticPr fontId="2" type="noConversion"/>
  <hyperlinks>
    <hyperlink ref="A33" location="Definitions!A1" display="Click here to see notes, definitions, and source" xr:uid="{00000000-0004-0000-1900-000000000000}"/>
    <hyperlink ref="F1" location="'Table of Contents'!A1" display="Contents" xr:uid="{00000000-0004-0000-1900-000001000000}"/>
  </hyperlinks>
  <printOptions horizontalCentered="1"/>
  <pageMargins left="0.75" right="0.75" top="0.66" bottom="0.69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48"/>
  </sheetPr>
  <dimension ref="A1:U44"/>
  <sheetViews>
    <sheetView workbookViewId="0">
      <selection activeCell="D26" sqref="D26"/>
    </sheetView>
  </sheetViews>
  <sheetFormatPr defaultRowHeight="15.75"/>
  <cols>
    <col min="1" max="1" width="11.7109375" style="95" customWidth="1"/>
    <col min="2" max="2" width="24" style="95" bestFit="1" customWidth="1"/>
    <col min="3" max="17" width="6.28515625" style="95" customWidth="1"/>
    <col min="18" max="16384" width="9.140625" style="95"/>
  </cols>
  <sheetData>
    <row r="1" spans="1:21">
      <c r="A1" s="176" t="s">
        <v>361</v>
      </c>
      <c r="P1" s="107" t="s">
        <v>390</v>
      </c>
    </row>
    <row r="2" spans="1:21">
      <c r="A2" s="178" t="s">
        <v>307</v>
      </c>
    </row>
    <row r="3" spans="1:21">
      <c r="A3" s="150" t="s">
        <v>143</v>
      </c>
    </row>
    <row r="4" spans="1:21" s="98" customFormat="1" ht="12.75">
      <c r="A4" s="98" t="s">
        <v>434</v>
      </c>
    </row>
    <row r="5" spans="1:21" s="125" customFormat="1">
      <c r="A5" s="98" t="s">
        <v>739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6"/>
      <c r="N5" s="96"/>
      <c r="O5" s="124"/>
      <c r="P5" s="124"/>
      <c r="Q5" s="124"/>
      <c r="R5" s="124"/>
      <c r="S5" s="124"/>
      <c r="T5" s="124"/>
      <c r="U5" s="124"/>
    </row>
    <row r="6" spans="1:21" s="125" customFormat="1" ht="16.5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96"/>
      <c r="N6" s="96"/>
      <c r="O6" s="124"/>
      <c r="P6" s="124"/>
      <c r="Q6" s="124"/>
      <c r="T6" s="124"/>
      <c r="U6" s="124"/>
    </row>
    <row r="7" spans="1:21" s="125" customFormat="1" ht="25.5">
      <c r="A7" s="525" t="s">
        <v>431</v>
      </c>
      <c r="B7" s="646" t="s">
        <v>310</v>
      </c>
      <c r="C7" s="663" t="s">
        <v>737</v>
      </c>
      <c r="D7" s="662" t="s">
        <v>709</v>
      </c>
      <c r="E7" s="653" t="s">
        <v>666</v>
      </c>
      <c r="F7" s="526" t="s">
        <v>624</v>
      </c>
      <c r="G7" s="526" t="s">
        <v>588</v>
      </c>
      <c r="H7" s="526" t="s">
        <v>562</v>
      </c>
      <c r="I7" s="526" t="s">
        <v>528</v>
      </c>
      <c r="J7" s="526" t="s">
        <v>519</v>
      </c>
      <c r="K7" s="526" t="s">
        <v>466</v>
      </c>
      <c r="L7" s="526" t="s">
        <v>451</v>
      </c>
      <c r="M7" s="526" t="s">
        <v>392</v>
      </c>
      <c r="N7" s="526" t="s">
        <v>374</v>
      </c>
      <c r="O7" s="526" t="s">
        <v>147</v>
      </c>
      <c r="P7" s="526" t="s">
        <v>16</v>
      </c>
      <c r="Q7" s="527" t="s">
        <v>15</v>
      </c>
      <c r="R7" s="124"/>
      <c r="S7" s="124"/>
      <c r="T7" s="124"/>
      <c r="U7" s="124"/>
    </row>
    <row r="8" spans="1:21" s="125" customFormat="1" ht="15" customHeight="1">
      <c r="A8" s="776" t="s">
        <v>427</v>
      </c>
      <c r="B8" s="647" t="s">
        <v>154</v>
      </c>
      <c r="C8" s="530">
        <v>1140</v>
      </c>
      <c r="D8" s="528">
        <v>1153</v>
      </c>
      <c r="E8" s="654">
        <v>1095</v>
      </c>
      <c r="F8" s="528">
        <v>1120</v>
      </c>
      <c r="G8" s="528">
        <v>1124</v>
      </c>
      <c r="H8" s="528">
        <v>1121</v>
      </c>
      <c r="I8" s="528">
        <v>1114</v>
      </c>
      <c r="J8" s="528">
        <v>1137</v>
      </c>
      <c r="K8" s="528">
        <v>1125</v>
      </c>
      <c r="L8" s="528">
        <v>1126</v>
      </c>
      <c r="M8" s="528">
        <v>1110</v>
      </c>
      <c r="N8" s="528">
        <v>1128</v>
      </c>
      <c r="O8" s="528">
        <v>1117</v>
      </c>
      <c r="P8" s="528">
        <v>1118</v>
      </c>
      <c r="Q8" s="529">
        <v>1125</v>
      </c>
      <c r="R8" s="124"/>
      <c r="S8" s="124"/>
      <c r="T8" s="124"/>
      <c r="U8" s="124"/>
    </row>
    <row r="9" spans="1:21" s="125" customFormat="1" ht="15">
      <c r="A9" s="776"/>
      <c r="B9" s="647" t="s">
        <v>142</v>
      </c>
      <c r="C9" s="665">
        <v>584</v>
      </c>
      <c r="D9" s="530">
        <v>589</v>
      </c>
      <c r="E9" s="655">
        <v>557</v>
      </c>
      <c r="F9" s="530">
        <v>569</v>
      </c>
      <c r="G9" s="530">
        <v>569</v>
      </c>
      <c r="H9" s="530">
        <v>565</v>
      </c>
      <c r="I9" s="530">
        <v>565</v>
      </c>
      <c r="J9" s="530">
        <v>575</v>
      </c>
      <c r="K9" s="530">
        <v>565</v>
      </c>
      <c r="L9" s="530">
        <v>563.70000000000005</v>
      </c>
      <c r="M9" s="528">
        <v>555</v>
      </c>
      <c r="N9" s="528">
        <v>559</v>
      </c>
      <c r="O9" s="528">
        <v>556</v>
      </c>
      <c r="P9" s="528">
        <v>557</v>
      </c>
      <c r="Q9" s="529">
        <v>560</v>
      </c>
      <c r="R9" s="124"/>
      <c r="S9" s="124"/>
      <c r="T9" s="124"/>
      <c r="U9" s="124"/>
    </row>
    <row r="10" spans="1:21" s="125" customFormat="1" ht="15">
      <c r="A10" s="776"/>
      <c r="B10" s="647" t="s">
        <v>137</v>
      </c>
      <c r="C10" s="665">
        <v>559</v>
      </c>
      <c r="D10" s="530">
        <v>566</v>
      </c>
      <c r="E10" s="655">
        <v>538</v>
      </c>
      <c r="F10" s="530">
        <v>551</v>
      </c>
      <c r="G10" s="530">
        <v>555</v>
      </c>
      <c r="H10" s="530">
        <v>556</v>
      </c>
      <c r="I10" s="530">
        <v>550</v>
      </c>
      <c r="J10" s="530">
        <v>562</v>
      </c>
      <c r="K10" s="530">
        <v>560</v>
      </c>
      <c r="L10" s="530">
        <v>561.79999999999995</v>
      </c>
      <c r="M10" s="528">
        <v>555</v>
      </c>
      <c r="N10" s="528">
        <v>568</v>
      </c>
      <c r="O10" s="528">
        <v>562</v>
      </c>
      <c r="P10" s="528">
        <v>561</v>
      </c>
      <c r="Q10" s="529">
        <v>565</v>
      </c>
      <c r="R10" s="124"/>
      <c r="S10" s="124"/>
      <c r="T10" s="124"/>
      <c r="U10" s="124"/>
    </row>
    <row r="11" spans="1:21" s="125" customFormat="1" ht="15">
      <c r="A11" s="776"/>
      <c r="B11" s="648" t="s">
        <v>127</v>
      </c>
      <c r="C11" s="666">
        <v>653</v>
      </c>
      <c r="D11" s="573">
        <v>513</v>
      </c>
      <c r="E11" s="656">
        <v>76</v>
      </c>
      <c r="F11" s="573">
        <v>145</v>
      </c>
      <c r="G11" s="573">
        <v>180</v>
      </c>
      <c r="H11" s="573">
        <v>223</v>
      </c>
      <c r="I11" s="573">
        <v>197</v>
      </c>
      <c r="J11" s="573">
        <v>222</v>
      </c>
      <c r="K11" s="573">
        <v>239</v>
      </c>
      <c r="L11" s="573">
        <v>241</v>
      </c>
      <c r="M11" s="573">
        <v>281</v>
      </c>
      <c r="N11" s="573">
        <v>346</v>
      </c>
      <c r="O11" s="573">
        <v>348</v>
      </c>
      <c r="P11" s="573">
        <v>354</v>
      </c>
      <c r="Q11" s="574">
        <v>359</v>
      </c>
      <c r="R11" s="124"/>
      <c r="S11" s="124"/>
      <c r="T11" s="124"/>
      <c r="U11" s="124"/>
    </row>
    <row r="12" spans="1:21" s="125" customFormat="1" ht="15">
      <c r="A12" s="776" t="s">
        <v>321</v>
      </c>
      <c r="B12" s="647" t="s">
        <v>154</v>
      </c>
      <c r="C12" s="664">
        <v>1136</v>
      </c>
      <c r="D12" s="528">
        <v>1118</v>
      </c>
      <c r="E12" s="654">
        <v>1021</v>
      </c>
      <c r="F12" s="528">
        <v>1032</v>
      </c>
      <c r="G12" s="528">
        <v>1032</v>
      </c>
      <c r="H12" s="528">
        <v>1041</v>
      </c>
      <c r="I12" s="528">
        <v>1035</v>
      </c>
      <c r="J12" s="528">
        <v>1045</v>
      </c>
      <c r="K12" s="528">
        <v>1034</v>
      </c>
      <c r="L12" s="528">
        <v>1035</v>
      </c>
      <c r="M12" s="528">
        <v>1042</v>
      </c>
      <c r="N12" s="528">
        <v>1048</v>
      </c>
      <c r="O12" s="528">
        <v>1028</v>
      </c>
      <c r="P12" s="528">
        <v>1034</v>
      </c>
      <c r="Q12" s="529">
        <v>1059</v>
      </c>
      <c r="R12" s="124"/>
      <c r="S12" s="124"/>
      <c r="T12" s="124"/>
      <c r="U12" s="124"/>
    </row>
    <row r="13" spans="1:21" s="125" customFormat="1" ht="15">
      <c r="A13" s="776"/>
      <c r="B13" s="647" t="s">
        <v>142</v>
      </c>
      <c r="C13" s="665">
        <v>571</v>
      </c>
      <c r="D13" s="530">
        <v>564</v>
      </c>
      <c r="E13" s="655">
        <v>505</v>
      </c>
      <c r="F13" s="530">
        <v>507</v>
      </c>
      <c r="G13" s="530">
        <v>504</v>
      </c>
      <c r="H13" s="530">
        <v>509</v>
      </c>
      <c r="I13" s="530">
        <v>506</v>
      </c>
      <c r="J13" s="530">
        <v>510</v>
      </c>
      <c r="K13" s="530">
        <v>506</v>
      </c>
      <c r="L13" s="530">
        <v>507</v>
      </c>
      <c r="M13" s="528">
        <v>509</v>
      </c>
      <c r="N13" s="528">
        <v>512</v>
      </c>
      <c r="O13" s="528">
        <v>503</v>
      </c>
      <c r="P13" s="528">
        <v>510</v>
      </c>
      <c r="Q13" s="529">
        <v>521</v>
      </c>
      <c r="R13" s="124"/>
      <c r="S13" s="124"/>
      <c r="T13" s="124"/>
      <c r="U13" s="124"/>
    </row>
    <row r="14" spans="1:21" s="125" customFormat="1" ht="15">
      <c r="A14" s="776"/>
      <c r="B14" s="647" t="s">
        <v>137</v>
      </c>
      <c r="C14" s="665">
        <v>571</v>
      </c>
      <c r="D14" s="530">
        <v>560</v>
      </c>
      <c r="E14" s="655">
        <v>516</v>
      </c>
      <c r="F14" s="530">
        <v>526</v>
      </c>
      <c r="G14" s="530">
        <v>528</v>
      </c>
      <c r="H14" s="530">
        <v>532</v>
      </c>
      <c r="I14" s="530">
        <v>529</v>
      </c>
      <c r="J14" s="530">
        <v>534</v>
      </c>
      <c r="K14" s="530">
        <v>528</v>
      </c>
      <c r="L14" s="530">
        <v>527</v>
      </c>
      <c r="M14" s="528">
        <v>533</v>
      </c>
      <c r="N14" s="528">
        <v>536</v>
      </c>
      <c r="O14" s="528">
        <v>525</v>
      </c>
      <c r="P14" s="528">
        <v>525</v>
      </c>
      <c r="Q14" s="529">
        <v>537</v>
      </c>
      <c r="R14" s="124"/>
      <c r="S14" s="124"/>
      <c r="T14" s="124"/>
      <c r="U14" s="124"/>
    </row>
    <row r="15" spans="1:21" s="125" customFormat="1" ht="15">
      <c r="A15" s="776"/>
      <c r="B15" s="648" t="s">
        <v>127</v>
      </c>
      <c r="C15" s="667">
        <v>1857</v>
      </c>
      <c r="D15" s="575">
        <v>1814</v>
      </c>
      <c r="E15" s="657">
        <v>1310</v>
      </c>
      <c r="F15" s="575">
        <v>1491</v>
      </c>
      <c r="G15" s="575">
        <v>1583</v>
      </c>
      <c r="H15" s="575">
        <v>1629</v>
      </c>
      <c r="I15" s="575">
        <v>1884</v>
      </c>
      <c r="J15" s="575">
        <v>1780</v>
      </c>
      <c r="K15" s="575">
        <v>1937</v>
      </c>
      <c r="L15" s="575">
        <v>1706</v>
      </c>
      <c r="M15" s="575">
        <v>2034</v>
      </c>
      <c r="N15" s="575">
        <v>1916</v>
      </c>
      <c r="O15" s="575">
        <v>2035</v>
      </c>
      <c r="P15" s="575">
        <v>1899</v>
      </c>
      <c r="Q15" s="576">
        <v>1598</v>
      </c>
      <c r="R15" s="124"/>
      <c r="S15" s="124"/>
      <c r="T15" s="124"/>
      <c r="U15" s="124"/>
    </row>
    <row r="16" spans="1:21" s="125" customFormat="1" ht="15">
      <c r="A16" s="776" t="s">
        <v>428</v>
      </c>
      <c r="B16" s="647" t="s">
        <v>154</v>
      </c>
      <c r="C16" s="664">
        <v>1173</v>
      </c>
      <c r="D16" s="528">
        <v>1146</v>
      </c>
      <c r="E16" s="654">
        <v>1160</v>
      </c>
      <c r="F16" s="528">
        <v>1216</v>
      </c>
      <c r="G16" s="528">
        <v>1200</v>
      </c>
      <c r="H16" s="528">
        <v>1174</v>
      </c>
      <c r="I16" s="528">
        <v>1160</v>
      </c>
      <c r="J16" s="528">
        <v>1053</v>
      </c>
      <c r="K16" s="528">
        <v>1067</v>
      </c>
      <c r="L16" s="528">
        <v>1090</v>
      </c>
      <c r="M16" s="528">
        <v>1125</v>
      </c>
      <c r="N16" s="528">
        <v>0</v>
      </c>
      <c r="O16" s="528">
        <v>0</v>
      </c>
      <c r="P16" s="528">
        <v>0</v>
      </c>
      <c r="Q16" s="529">
        <v>0</v>
      </c>
      <c r="R16" s="124"/>
      <c r="S16" s="124"/>
      <c r="T16" s="124"/>
      <c r="U16" s="124"/>
    </row>
    <row r="17" spans="1:21" s="125" customFormat="1" ht="15">
      <c r="A17" s="776"/>
      <c r="B17" s="647" t="s">
        <v>142</v>
      </c>
      <c r="C17" s="665">
        <v>584</v>
      </c>
      <c r="D17" s="530">
        <v>586</v>
      </c>
      <c r="E17" s="655">
        <v>560</v>
      </c>
      <c r="F17" s="530">
        <v>594</v>
      </c>
      <c r="G17" s="530">
        <v>620</v>
      </c>
      <c r="H17" s="530">
        <v>550</v>
      </c>
      <c r="I17" s="530">
        <v>559</v>
      </c>
      <c r="J17" s="530">
        <v>537</v>
      </c>
      <c r="K17" s="530">
        <v>513</v>
      </c>
      <c r="L17" s="530">
        <v>546</v>
      </c>
      <c r="M17" s="528">
        <v>525</v>
      </c>
      <c r="N17" s="528">
        <v>0</v>
      </c>
      <c r="O17" s="528">
        <v>0</v>
      </c>
      <c r="P17" s="528">
        <v>0</v>
      </c>
      <c r="Q17" s="529">
        <v>0</v>
      </c>
      <c r="R17" s="124"/>
      <c r="S17" s="124"/>
      <c r="T17" s="124"/>
      <c r="U17" s="124"/>
    </row>
    <row r="18" spans="1:21" s="125" customFormat="1" ht="15">
      <c r="A18" s="776"/>
      <c r="B18" s="647" t="s">
        <v>137</v>
      </c>
      <c r="C18" s="665">
        <v>592</v>
      </c>
      <c r="D18" s="530">
        <v>562</v>
      </c>
      <c r="E18" s="655">
        <v>600</v>
      </c>
      <c r="F18" s="530">
        <v>621</v>
      </c>
      <c r="G18" s="530">
        <v>580</v>
      </c>
      <c r="H18" s="530">
        <v>624</v>
      </c>
      <c r="I18" s="530">
        <v>601</v>
      </c>
      <c r="J18" s="530">
        <v>517</v>
      </c>
      <c r="K18" s="530">
        <v>553</v>
      </c>
      <c r="L18" s="530">
        <v>544</v>
      </c>
      <c r="M18" s="528">
        <v>600</v>
      </c>
      <c r="N18" s="528">
        <v>0</v>
      </c>
      <c r="O18" s="528">
        <v>0</v>
      </c>
      <c r="P18" s="528">
        <v>0</v>
      </c>
      <c r="Q18" s="529">
        <v>0</v>
      </c>
      <c r="R18" s="124"/>
      <c r="S18" s="124"/>
      <c r="T18" s="124"/>
      <c r="U18" s="124"/>
    </row>
    <row r="19" spans="1:21" s="125" customFormat="1" ht="15">
      <c r="A19" s="776"/>
      <c r="B19" s="648" t="s">
        <v>127</v>
      </c>
      <c r="C19" s="666">
        <v>19</v>
      </c>
      <c r="D19" s="573">
        <v>17</v>
      </c>
      <c r="E19" s="656">
        <v>2</v>
      </c>
      <c r="F19" s="573">
        <v>7</v>
      </c>
      <c r="G19" s="573">
        <v>2</v>
      </c>
      <c r="H19" s="573">
        <v>5</v>
      </c>
      <c r="I19" s="573">
        <v>7</v>
      </c>
      <c r="J19" s="573">
        <v>6</v>
      </c>
      <c r="K19" s="573">
        <v>3</v>
      </c>
      <c r="L19" s="573">
        <v>5</v>
      </c>
      <c r="M19" s="573">
        <v>2</v>
      </c>
      <c r="N19" s="573">
        <v>0</v>
      </c>
      <c r="O19" s="573">
        <v>0</v>
      </c>
      <c r="P19" s="573">
        <v>0</v>
      </c>
      <c r="Q19" s="574">
        <v>0</v>
      </c>
      <c r="R19" s="124"/>
      <c r="S19" s="124"/>
      <c r="T19" s="124"/>
      <c r="U19" s="124"/>
    </row>
    <row r="20" spans="1:21" s="125" customFormat="1" ht="15" customHeight="1">
      <c r="A20" s="776" t="s">
        <v>429</v>
      </c>
      <c r="B20" s="647" t="s">
        <v>154</v>
      </c>
      <c r="C20" s="664">
        <v>1133</v>
      </c>
      <c r="D20" s="528">
        <v>1125</v>
      </c>
      <c r="E20" s="654">
        <v>1083</v>
      </c>
      <c r="F20" s="528">
        <v>1063</v>
      </c>
      <c r="G20" s="528">
        <v>1076</v>
      </c>
      <c r="H20" s="528">
        <v>1062</v>
      </c>
      <c r="I20" s="528">
        <v>1065</v>
      </c>
      <c r="J20" s="528">
        <v>1057</v>
      </c>
      <c r="K20" s="528">
        <v>1047</v>
      </c>
      <c r="L20" s="528">
        <v>1077</v>
      </c>
      <c r="M20" s="528">
        <v>1059</v>
      </c>
      <c r="N20" s="528">
        <v>1065</v>
      </c>
      <c r="O20" s="528">
        <v>1054</v>
      </c>
      <c r="P20" s="528">
        <v>1082</v>
      </c>
      <c r="Q20" s="529">
        <v>1093</v>
      </c>
      <c r="R20" s="124"/>
      <c r="S20" s="124"/>
      <c r="T20" s="124"/>
      <c r="U20" s="124"/>
    </row>
    <row r="21" spans="1:21" s="125" customFormat="1" ht="15">
      <c r="A21" s="776"/>
      <c r="B21" s="647" t="s">
        <v>142</v>
      </c>
      <c r="C21" s="665">
        <v>564</v>
      </c>
      <c r="D21" s="530">
        <v>565</v>
      </c>
      <c r="E21" s="655">
        <v>536</v>
      </c>
      <c r="F21" s="530">
        <v>523</v>
      </c>
      <c r="G21" s="530">
        <v>526</v>
      </c>
      <c r="H21" s="530">
        <v>518</v>
      </c>
      <c r="I21" s="530">
        <v>523</v>
      </c>
      <c r="J21" s="530">
        <v>517</v>
      </c>
      <c r="K21" s="530">
        <v>516</v>
      </c>
      <c r="L21" s="530">
        <v>528.79999999999995</v>
      </c>
      <c r="M21" s="528">
        <v>519</v>
      </c>
      <c r="N21" s="528">
        <v>514</v>
      </c>
      <c r="O21" s="528">
        <v>505</v>
      </c>
      <c r="P21" s="528">
        <v>525</v>
      </c>
      <c r="Q21" s="529">
        <v>533</v>
      </c>
      <c r="R21" s="124"/>
      <c r="S21" s="124"/>
      <c r="T21" s="124"/>
      <c r="U21" s="124"/>
    </row>
    <row r="22" spans="1:21" s="125" customFormat="1" ht="15">
      <c r="A22" s="776"/>
      <c r="B22" s="647" t="s">
        <v>137</v>
      </c>
      <c r="C22" s="665">
        <v>576</v>
      </c>
      <c r="D22" s="530">
        <v>566</v>
      </c>
      <c r="E22" s="655">
        <v>547</v>
      </c>
      <c r="F22" s="530">
        <v>540</v>
      </c>
      <c r="G22" s="530">
        <v>550</v>
      </c>
      <c r="H22" s="530">
        <v>544</v>
      </c>
      <c r="I22" s="530">
        <v>542</v>
      </c>
      <c r="J22" s="530">
        <v>540</v>
      </c>
      <c r="K22" s="530">
        <v>531</v>
      </c>
      <c r="L22" s="530">
        <v>548.4</v>
      </c>
      <c r="M22" s="528">
        <v>540</v>
      </c>
      <c r="N22" s="528">
        <v>551</v>
      </c>
      <c r="O22" s="528">
        <v>549</v>
      </c>
      <c r="P22" s="528">
        <v>557</v>
      </c>
      <c r="Q22" s="529">
        <v>560</v>
      </c>
      <c r="R22" s="124"/>
      <c r="S22" s="124"/>
      <c r="T22" s="124"/>
      <c r="U22" s="124"/>
    </row>
    <row r="23" spans="1:21" s="125" customFormat="1" thickBot="1">
      <c r="A23" s="777"/>
      <c r="B23" s="649" t="s">
        <v>127</v>
      </c>
      <c r="C23" s="668">
        <v>164</v>
      </c>
      <c r="D23" s="577">
        <v>174</v>
      </c>
      <c r="E23" s="658">
        <v>140</v>
      </c>
      <c r="F23" s="577">
        <v>160</v>
      </c>
      <c r="G23" s="577">
        <v>202</v>
      </c>
      <c r="H23" s="577">
        <v>191</v>
      </c>
      <c r="I23" s="577">
        <v>220</v>
      </c>
      <c r="J23" s="577">
        <v>182</v>
      </c>
      <c r="K23" s="577">
        <v>118</v>
      </c>
      <c r="L23" s="577">
        <v>107</v>
      </c>
      <c r="M23" s="577">
        <v>97</v>
      </c>
      <c r="N23" s="577">
        <v>61</v>
      </c>
      <c r="O23" s="577">
        <v>77</v>
      </c>
      <c r="P23" s="577">
        <v>65</v>
      </c>
      <c r="Q23" s="578">
        <v>84</v>
      </c>
      <c r="R23" s="124"/>
      <c r="S23" s="124"/>
      <c r="T23" s="124"/>
      <c r="U23" s="124"/>
    </row>
    <row r="24" spans="1:21" s="125" customFormat="1" ht="16.5" thickBot="1">
      <c r="A24" s="308"/>
      <c r="B24" s="362"/>
      <c r="C24" s="672"/>
      <c r="D24" s="672"/>
      <c r="E24" s="362"/>
      <c r="F24" s="362"/>
      <c r="G24" s="362"/>
      <c r="H24" s="362"/>
      <c r="I24" s="362"/>
      <c r="J24" s="362"/>
      <c r="K24" s="362"/>
      <c r="L24" s="362"/>
      <c r="M24" s="362"/>
      <c r="N24" s="363"/>
      <c r="O24" s="363"/>
      <c r="P24" s="364"/>
      <c r="Q24" s="364"/>
      <c r="R24" s="124"/>
      <c r="S24" s="124"/>
      <c r="T24" s="124"/>
      <c r="U24" s="124"/>
    </row>
    <row r="25" spans="1:21">
      <c r="A25" s="773" t="s">
        <v>430</v>
      </c>
      <c r="B25" s="650" t="s">
        <v>141</v>
      </c>
      <c r="C25" s="669">
        <v>1136</v>
      </c>
      <c r="D25" s="365">
        <v>1125</v>
      </c>
      <c r="E25" s="659">
        <v>1030</v>
      </c>
      <c r="F25" s="365">
        <v>1043</v>
      </c>
      <c r="G25" s="365">
        <v>1045</v>
      </c>
      <c r="H25" s="365">
        <v>1052</v>
      </c>
      <c r="I25" s="365">
        <v>1046</v>
      </c>
      <c r="J25" s="365">
        <v>1055.1500000000001</v>
      </c>
      <c r="K25" s="365">
        <v>1044</v>
      </c>
      <c r="L25" s="365">
        <v>1048</v>
      </c>
      <c r="M25" s="365">
        <v>1051</v>
      </c>
      <c r="N25" s="365">
        <v>1060.67</v>
      </c>
      <c r="O25" s="366">
        <v>1041.83</v>
      </c>
      <c r="P25" s="366">
        <v>1048.38222605695</v>
      </c>
      <c r="Q25" s="367">
        <v>1072.0186183243502</v>
      </c>
    </row>
    <row r="26" spans="1:21">
      <c r="A26" s="774"/>
      <c r="B26" s="651" t="s">
        <v>142</v>
      </c>
      <c r="C26" s="670">
        <v>574</v>
      </c>
      <c r="D26" s="369">
        <v>569</v>
      </c>
      <c r="E26" s="660">
        <v>510</v>
      </c>
      <c r="F26" s="369">
        <v>514</v>
      </c>
      <c r="G26" s="369">
        <v>512</v>
      </c>
      <c r="H26" s="369">
        <v>516</v>
      </c>
      <c r="I26" s="369">
        <v>515</v>
      </c>
      <c r="J26" s="369">
        <v>517.6</v>
      </c>
      <c r="K26" s="369">
        <v>513</v>
      </c>
      <c r="L26" s="369">
        <v>515</v>
      </c>
      <c r="M26" s="369">
        <v>515</v>
      </c>
      <c r="N26" s="369">
        <v>519.51</v>
      </c>
      <c r="O26" s="370">
        <v>510.63</v>
      </c>
      <c r="P26" s="370">
        <v>517.16134598792098</v>
      </c>
      <c r="Q26" s="371">
        <v>528.67711905928502</v>
      </c>
    </row>
    <row r="27" spans="1:21">
      <c r="A27" s="774"/>
      <c r="B27" s="651" t="s">
        <v>137</v>
      </c>
      <c r="C27" s="670">
        <v>568</v>
      </c>
      <c r="D27" s="369">
        <v>561</v>
      </c>
      <c r="E27" s="660">
        <v>520</v>
      </c>
      <c r="F27" s="369">
        <v>529</v>
      </c>
      <c r="G27" s="369">
        <v>533</v>
      </c>
      <c r="H27" s="369">
        <v>536</v>
      </c>
      <c r="I27" s="369">
        <v>531</v>
      </c>
      <c r="J27" s="369">
        <v>537.54999999999995</v>
      </c>
      <c r="K27" s="369">
        <v>531</v>
      </c>
      <c r="L27" s="369">
        <v>533</v>
      </c>
      <c r="M27" s="369">
        <v>536</v>
      </c>
      <c r="N27" s="369">
        <v>541.15</v>
      </c>
      <c r="O27" s="370">
        <v>531.20000000000005</v>
      </c>
      <c r="P27" s="370">
        <v>531.22088006902504</v>
      </c>
      <c r="Q27" s="371">
        <v>543.34149926506598</v>
      </c>
    </row>
    <row r="28" spans="1:21" ht="16.5" thickBot="1">
      <c r="A28" s="775"/>
      <c r="B28" s="652" t="s">
        <v>127</v>
      </c>
      <c r="C28" s="671">
        <f t="shared" ref="C28:I28" si="0">C11+C15+C19+C23</f>
        <v>2693</v>
      </c>
      <c r="D28" s="580">
        <f t="shared" si="0"/>
        <v>2518</v>
      </c>
      <c r="E28" s="661">
        <f t="shared" si="0"/>
        <v>1528</v>
      </c>
      <c r="F28" s="580">
        <f t="shared" si="0"/>
        <v>1803</v>
      </c>
      <c r="G28" s="580">
        <f t="shared" si="0"/>
        <v>1967</v>
      </c>
      <c r="H28" s="580">
        <f t="shared" si="0"/>
        <v>2048</v>
      </c>
      <c r="I28" s="580">
        <f t="shared" si="0"/>
        <v>2308</v>
      </c>
      <c r="J28" s="580">
        <v>2190</v>
      </c>
      <c r="K28" s="580">
        <v>2297</v>
      </c>
      <c r="L28" s="580">
        <v>2059</v>
      </c>
      <c r="M28" s="580">
        <v>2414</v>
      </c>
      <c r="N28" s="580">
        <v>2323</v>
      </c>
      <c r="O28" s="580">
        <v>2460</v>
      </c>
      <c r="P28" s="580">
        <v>2318</v>
      </c>
      <c r="Q28" s="581">
        <v>2041</v>
      </c>
    </row>
    <row r="29" spans="1:21" s="105" customFormat="1" ht="12.75">
      <c r="M29" s="106"/>
      <c r="N29" s="106"/>
      <c r="O29" s="107"/>
      <c r="P29" s="107"/>
      <c r="Q29" s="107"/>
      <c r="R29" s="107"/>
      <c r="S29" s="107"/>
      <c r="T29" s="107"/>
      <c r="U29" s="107"/>
    </row>
    <row r="30" spans="1:21" s="105" customFormat="1" ht="12.75">
      <c r="A30" s="105" t="s">
        <v>302</v>
      </c>
      <c r="C30" s="229"/>
      <c r="D30" s="229"/>
      <c r="E30" s="229"/>
      <c r="F30" s="229"/>
      <c r="G30" s="229"/>
      <c r="H30" s="229"/>
      <c r="I30" s="229"/>
      <c r="J30" s="229"/>
      <c r="K30" s="229" t="s">
        <v>125</v>
      </c>
      <c r="L30" s="229" t="s">
        <v>125</v>
      </c>
      <c r="M30" s="106"/>
      <c r="N30" s="106"/>
      <c r="O30" s="107"/>
      <c r="P30" s="107"/>
      <c r="Q30" s="107"/>
      <c r="R30" s="107"/>
      <c r="S30" s="107"/>
      <c r="T30" s="107"/>
      <c r="U30" s="107"/>
    </row>
    <row r="31" spans="1:21">
      <c r="I31" s="401"/>
    </row>
    <row r="33" spans="13:17">
      <c r="M33" s="108"/>
      <c r="N33" s="108"/>
      <c r="O33" s="108"/>
      <c r="P33" s="108"/>
      <c r="Q33" s="108"/>
    </row>
    <row r="34" spans="13:17">
      <c r="M34" s="108"/>
      <c r="N34" s="108"/>
      <c r="O34" s="108"/>
      <c r="P34" s="108"/>
      <c r="Q34" s="108"/>
    </row>
    <row r="35" spans="13:17">
      <c r="M35" s="108"/>
      <c r="N35" s="108"/>
      <c r="O35" s="108"/>
      <c r="P35" s="108"/>
      <c r="Q35" s="108"/>
    </row>
    <row r="36" spans="13:17">
      <c r="M36" s="108"/>
      <c r="N36" s="108"/>
      <c r="O36" s="108"/>
      <c r="P36" s="108"/>
      <c r="Q36" s="108"/>
    </row>
    <row r="37" spans="13:17">
      <c r="M37" s="108"/>
      <c r="N37" s="108"/>
      <c r="O37" s="108"/>
      <c r="P37" s="108"/>
      <c r="Q37" s="108"/>
    </row>
    <row r="38" spans="13:17">
      <c r="M38" s="108"/>
      <c r="N38" s="108"/>
      <c r="O38" s="108"/>
      <c r="P38" s="108"/>
      <c r="Q38" s="108"/>
    </row>
    <row r="39" spans="13:17">
      <c r="M39" s="108"/>
      <c r="N39" s="108"/>
      <c r="O39" s="108"/>
      <c r="P39" s="108"/>
      <c r="Q39" s="108"/>
    </row>
    <row r="40" spans="13:17">
      <c r="M40" s="108"/>
      <c r="N40" s="108"/>
      <c r="O40" s="108"/>
      <c r="P40" s="108"/>
      <c r="Q40" s="108"/>
    </row>
    <row r="41" spans="13:17">
      <c r="M41" s="108"/>
      <c r="N41" s="108"/>
      <c r="O41" s="108"/>
      <c r="P41" s="108"/>
      <c r="Q41" s="108"/>
    </row>
    <row r="42" spans="13:17">
      <c r="M42" s="108"/>
      <c r="N42" s="108"/>
      <c r="O42" s="108"/>
      <c r="P42" s="108"/>
      <c r="Q42" s="108"/>
    </row>
    <row r="43" spans="13:17">
      <c r="M43" s="108"/>
      <c r="N43" s="108"/>
      <c r="O43" s="108"/>
      <c r="P43" s="108"/>
      <c r="Q43" s="108"/>
    </row>
    <row r="44" spans="13:17">
      <c r="M44" s="108"/>
      <c r="N44" s="108"/>
      <c r="O44" s="108"/>
      <c r="P44" s="108"/>
      <c r="Q44" s="108"/>
    </row>
  </sheetData>
  <mergeCells count="5">
    <mergeCell ref="A25:A28"/>
    <mergeCell ref="A8:A11"/>
    <mergeCell ref="A12:A15"/>
    <mergeCell ref="A16:A19"/>
    <mergeCell ref="A20:A23"/>
  </mergeCells>
  <phoneticPr fontId="2" type="noConversion"/>
  <hyperlinks>
    <hyperlink ref="A30" location="Definitions!A1" display="Click here to see notes, definitions, and source" xr:uid="{00000000-0004-0000-1A00-000000000000}"/>
    <hyperlink ref="P1" location="'Table of Contents'!A1" display="Contents" xr:uid="{00000000-0004-0000-1A00-000001000000}"/>
  </hyperlinks>
  <printOptions horizontalCentered="1"/>
  <pageMargins left="0.5" right="0.5" top="0.75" bottom="1" header="0.5" footer="0.5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48"/>
  </sheetPr>
  <dimension ref="A1:V17"/>
  <sheetViews>
    <sheetView workbookViewId="0"/>
  </sheetViews>
  <sheetFormatPr defaultColWidth="27" defaultRowHeight="15"/>
  <cols>
    <col min="1" max="1" width="8.28515625" style="134" customWidth="1"/>
    <col min="2" max="2" width="21.5703125" style="134" customWidth="1"/>
    <col min="3" max="17" width="6.7109375" style="97" customWidth="1"/>
    <col min="18" max="18" width="8.140625" style="134" bestFit="1" customWidth="1"/>
    <col min="19" max="16384" width="27" style="134"/>
  </cols>
  <sheetData>
    <row r="1" spans="1:22" ht="15.75">
      <c r="A1" s="176" t="s">
        <v>361</v>
      </c>
      <c r="P1" s="107" t="s">
        <v>390</v>
      </c>
    </row>
    <row r="2" spans="1:22">
      <c r="A2" s="178" t="s">
        <v>307</v>
      </c>
    </row>
    <row r="3" spans="1:22">
      <c r="A3" s="150" t="s">
        <v>143</v>
      </c>
    </row>
    <row r="4" spans="1:22" s="92" customFormat="1" ht="12.75">
      <c r="A4" s="98" t="s">
        <v>128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22" s="125" customFormat="1" ht="15.75">
      <c r="A5" s="98" t="s">
        <v>739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124"/>
      <c r="P5" s="124"/>
      <c r="Q5" s="124"/>
      <c r="R5" s="124"/>
      <c r="S5" s="124"/>
      <c r="T5" s="124"/>
      <c r="U5" s="124"/>
      <c r="V5" s="124"/>
    </row>
    <row r="6" spans="1:22" ht="16.5" thickBot="1">
      <c r="A6" s="603"/>
    </row>
    <row r="7" spans="1:22" ht="25.5">
      <c r="A7" s="531" t="s">
        <v>283</v>
      </c>
      <c r="B7" s="154" t="s">
        <v>310</v>
      </c>
      <c r="C7" s="604" t="s">
        <v>737</v>
      </c>
      <c r="D7" s="604" t="s">
        <v>709</v>
      </c>
      <c r="E7" s="604" t="s">
        <v>666</v>
      </c>
      <c r="F7" s="604" t="s">
        <v>624</v>
      </c>
      <c r="G7" s="604" t="s">
        <v>588</v>
      </c>
      <c r="H7" s="604" t="s">
        <v>562</v>
      </c>
      <c r="I7" s="604" t="s">
        <v>528</v>
      </c>
      <c r="J7" s="604" t="s">
        <v>519</v>
      </c>
      <c r="K7" s="604" t="s">
        <v>466</v>
      </c>
      <c r="L7" s="604" t="s">
        <v>451</v>
      </c>
      <c r="M7" s="604" t="s">
        <v>392</v>
      </c>
      <c r="N7" s="604" t="s">
        <v>374</v>
      </c>
      <c r="O7" s="604" t="s">
        <v>147</v>
      </c>
      <c r="P7" s="604" t="s">
        <v>16</v>
      </c>
      <c r="Q7" s="605" t="s">
        <v>15</v>
      </c>
    </row>
    <row r="8" spans="1:22" ht="18" customHeight="1">
      <c r="A8" s="778" t="s">
        <v>123</v>
      </c>
      <c r="B8" s="532" t="s">
        <v>518</v>
      </c>
      <c r="C8" s="533">
        <v>1119</v>
      </c>
      <c r="D8" s="533">
        <v>1111</v>
      </c>
      <c r="E8" s="533">
        <v>1005</v>
      </c>
      <c r="F8" s="533">
        <v>1021</v>
      </c>
      <c r="G8" s="533">
        <v>1025</v>
      </c>
      <c r="H8" s="533">
        <v>1030</v>
      </c>
      <c r="I8" s="533">
        <v>1022</v>
      </c>
      <c r="J8" s="533">
        <v>1033</v>
      </c>
      <c r="K8" s="533">
        <v>1019</v>
      </c>
      <c r="L8" s="533">
        <v>1026</v>
      </c>
      <c r="M8" s="533">
        <v>1032</v>
      </c>
      <c r="N8" s="534">
        <v>1037.06</v>
      </c>
      <c r="O8" s="535">
        <v>1018.36</v>
      </c>
      <c r="P8" s="535">
        <v>1031.64070612669</v>
      </c>
      <c r="Q8" s="536">
        <v>1053.6753100338201</v>
      </c>
    </row>
    <row r="9" spans="1:22" ht="18" customHeight="1">
      <c r="A9" s="778"/>
      <c r="B9" s="532" t="s">
        <v>142</v>
      </c>
      <c r="C9" s="537">
        <v>572</v>
      </c>
      <c r="D9" s="537">
        <v>570</v>
      </c>
      <c r="E9" s="537">
        <v>507</v>
      </c>
      <c r="F9" s="537">
        <v>511</v>
      </c>
      <c r="G9" s="537">
        <v>512</v>
      </c>
      <c r="H9" s="537">
        <v>514</v>
      </c>
      <c r="I9" s="537">
        <v>511</v>
      </c>
      <c r="J9" s="537">
        <v>513</v>
      </c>
      <c r="K9" s="537">
        <v>511</v>
      </c>
      <c r="L9" s="537">
        <v>513</v>
      </c>
      <c r="M9" s="537">
        <v>514.52</v>
      </c>
      <c r="N9" s="184">
        <v>518.64</v>
      </c>
      <c r="O9" s="186">
        <v>508.95</v>
      </c>
      <c r="P9" s="186">
        <v>516.43821391484903</v>
      </c>
      <c r="Q9" s="309">
        <v>527.21533258173611</v>
      </c>
    </row>
    <row r="10" spans="1:22" ht="18" customHeight="1">
      <c r="A10" s="778"/>
      <c r="B10" s="532" t="s">
        <v>137</v>
      </c>
      <c r="C10" s="537">
        <v>552</v>
      </c>
      <c r="D10" s="537">
        <v>546</v>
      </c>
      <c r="E10" s="537">
        <v>498</v>
      </c>
      <c r="F10" s="537">
        <v>510</v>
      </c>
      <c r="G10" s="537">
        <v>513</v>
      </c>
      <c r="H10" s="537">
        <v>516</v>
      </c>
      <c r="I10" s="537">
        <v>511</v>
      </c>
      <c r="J10" s="537">
        <v>520</v>
      </c>
      <c r="K10" s="537">
        <v>508</v>
      </c>
      <c r="L10" s="537">
        <v>513</v>
      </c>
      <c r="M10" s="537">
        <v>517.41999999999996</v>
      </c>
      <c r="N10" s="184">
        <v>518.41999999999996</v>
      </c>
      <c r="O10" s="186">
        <v>509.41</v>
      </c>
      <c r="P10" s="186">
        <v>515.20249221183803</v>
      </c>
      <c r="Q10" s="309">
        <v>526.45997745208604</v>
      </c>
    </row>
    <row r="11" spans="1:22" ht="18" customHeight="1">
      <c r="A11" s="778"/>
      <c r="B11" s="582" t="s">
        <v>127</v>
      </c>
      <c r="C11" s="673">
        <v>1357</v>
      </c>
      <c r="D11" s="673">
        <v>1223</v>
      </c>
      <c r="E11" s="583">
        <v>678</v>
      </c>
      <c r="F11" s="583">
        <v>829</v>
      </c>
      <c r="G11" s="583">
        <v>795</v>
      </c>
      <c r="H11" s="583">
        <v>848</v>
      </c>
      <c r="I11" s="583">
        <v>973</v>
      </c>
      <c r="J11" s="583">
        <v>849</v>
      </c>
      <c r="K11" s="583">
        <v>914</v>
      </c>
      <c r="L11" s="583">
        <v>841</v>
      </c>
      <c r="M11" s="583">
        <v>939</v>
      </c>
      <c r="N11" s="584">
        <v>932</v>
      </c>
      <c r="O11" s="585">
        <v>992</v>
      </c>
      <c r="P11" s="585">
        <v>963</v>
      </c>
      <c r="Q11" s="586">
        <v>887</v>
      </c>
    </row>
    <row r="12" spans="1:22" ht="18" customHeight="1">
      <c r="A12" s="778" t="s">
        <v>124</v>
      </c>
      <c r="B12" s="368" t="s">
        <v>518</v>
      </c>
      <c r="C12" s="372">
        <v>1155</v>
      </c>
      <c r="D12" s="372">
        <v>1140</v>
      </c>
      <c r="E12" s="372">
        <v>1050</v>
      </c>
      <c r="F12" s="372">
        <v>1062</v>
      </c>
      <c r="G12" s="372">
        <v>1059</v>
      </c>
      <c r="H12" s="372">
        <v>1068</v>
      </c>
      <c r="I12" s="372">
        <v>1062</v>
      </c>
      <c r="J12" s="372">
        <v>1069</v>
      </c>
      <c r="K12" s="372">
        <v>1061</v>
      </c>
      <c r="L12" s="372">
        <v>1063</v>
      </c>
      <c r="M12" s="372">
        <v>1063</v>
      </c>
      <c r="N12" s="372">
        <v>1076.48</v>
      </c>
      <c r="O12" s="538">
        <v>1057.69</v>
      </c>
      <c r="P12" s="538">
        <v>1060.2804428044301</v>
      </c>
      <c r="Q12" s="539">
        <v>1086.1178509532101</v>
      </c>
    </row>
    <row r="13" spans="1:22" ht="18" customHeight="1">
      <c r="A13" s="778"/>
      <c r="B13" s="368" t="s">
        <v>142</v>
      </c>
      <c r="C13" s="369">
        <v>576</v>
      </c>
      <c r="D13" s="369">
        <v>568</v>
      </c>
      <c r="E13" s="369">
        <v>513</v>
      </c>
      <c r="F13" s="369">
        <v>516</v>
      </c>
      <c r="G13" s="369">
        <v>512</v>
      </c>
      <c r="H13" s="369">
        <v>517</v>
      </c>
      <c r="I13" s="369">
        <v>514</v>
      </c>
      <c r="J13" s="369">
        <v>520</v>
      </c>
      <c r="K13" s="369">
        <v>514</v>
      </c>
      <c r="L13" s="369">
        <v>517</v>
      </c>
      <c r="M13" s="369">
        <v>515</v>
      </c>
      <c r="N13" s="369">
        <v>520.1</v>
      </c>
      <c r="O13" s="370">
        <v>511.77</v>
      </c>
      <c r="P13" s="370">
        <v>517.67527675276801</v>
      </c>
      <c r="Q13" s="371">
        <v>529.80069324090107</v>
      </c>
    </row>
    <row r="14" spans="1:22" ht="18" customHeight="1">
      <c r="A14" s="778"/>
      <c r="B14" s="368" t="s">
        <v>137</v>
      </c>
      <c r="C14" s="369">
        <v>585</v>
      </c>
      <c r="D14" s="369">
        <v>576</v>
      </c>
      <c r="E14" s="369">
        <v>537</v>
      </c>
      <c r="F14" s="369">
        <v>546</v>
      </c>
      <c r="G14" s="369">
        <v>547</v>
      </c>
      <c r="H14" s="369">
        <v>551</v>
      </c>
      <c r="I14" s="369">
        <v>548</v>
      </c>
      <c r="J14" s="369">
        <v>549</v>
      </c>
      <c r="K14" s="369">
        <v>547</v>
      </c>
      <c r="L14" s="369">
        <v>546</v>
      </c>
      <c r="M14" s="369">
        <v>548</v>
      </c>
      <c r="N14" s="369">
        <v>556.38</v>
      </c>
      <c r="O14" s="370">
        <v>545.91999999999996</v>
      </c>
      <c r="P14" s="370">
        <v>542.60516605166106</v>
      </c>
      <c r="Q14" s="371">
        <v>556.31715771230495</v>
      </c>
    </row>
    <row r="15" spans="1:22" ht="18" customHeight="1" thickBot="1">
      <c r="A15" s="779"/>
      <c r="B15" s="579" t="s">
        <v>127</v>
      </c>
      <c r="C15" s="580">
        <v>1336</v>
      </c>
      <c r="D15" s="580">
        <v>1295</v>
      </c>
      <c r="E15" s="580">
        <v>850</v>
      </c>
      <c r="F15" s="580">
        <v>974</v>
      </c>
      <c r="G15" s="580">
        <v>1172</v>
      </c>
      <c r="H15" s="580">
        <v>1200</v>
      </c>
      <c r="I15" s="580">
        <v>1335</v>
      </c>
      <c r="J15" s="580">
        <v>1341</v>
      </c>
      <c r="K15" s="580">
        <v>1383</v>
      </c>
      <c r="L15" s="580">
        <v>1218</v>
      </c>
      <c r="M15" s="580">
        <v>1475</v>
      </c>
      <c r="N15" s="580">
        <v>1391</v>
      </c>
      <c r="O15" s="580">
        <v>1468</v>
      </c>
      <c r="P15" s="580">
        <v>1355</v>
      </c>
      <c r="Q15" s="581">
        <v>1154</v>
      </c>
    </row>
    <row r="17" spans="1:22" s="105" customFormat="1" ht="12.75">
      <c r="A17" s="105" t="s">
        <v>302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7"/>
      <c r="P17" s="107"/>
      <c r="Q17" s="107"/>
      <c r="R17" s="107"/>
      <c r="S17" s="107"/>
      <c r="T17" s="107"/>
      <c r="U17" s="107"/>
      <c r="V17" s="107"/>
    </row>
  </sheetData>
  <mergeCells count="2">
    <mergeCell ref="A12:A15"/>
    <mergeCell ref="A8:A11"/>
  </mergeCells>
  <phoneticPr fontId="2" type="noConversion"/>
  <hyperlinks>
    <hyperlink ref="A17" location="Definitions!A1" display="Click here to see notes, definitions, and source" xr:uid="{00000000-0004-0000-1B00-000000000000}"/>
    <hyperlink ref="P1" location="'Table of Contents'!A1" display="Contents" xr:uid="{00000000-0004-0000-1B00-000001000000}"/>
  </hyperlinks>
  <printOptions horizontalCentered="1"/>
  <pageMargins left="0.45" right="0.45" top="1" bottom="1" header="0.5" footer="0.5"/>
  <pageSetup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48"/>
  </sheetPr>
  <dimension ref="A1:Y81"/>
  <sheetViews>
    <sheetView showGridLines="0" zoomScaleNormal="100" workbookViewId="0">
      <selection activeCell="K38" sqref="K38"/>
    </sheetView>
  </sheetViews>
  <sheetFormatPr defaultRowHeight="15.75"/>
  <cols>
    <col min="1" max="1" width="17.7109375" style="259" customWidth="1"/>
    <col min="2" max="2" width="22.140625" style="95" customWidth="1"/>
    <col min="3" max="13" width="5" style="97" customWidth="1"/>
    <col min="14" max="17" width="5" style="134" customWidth="1"/>
    <col min="18" max="18" width="8.140625" style="92" bestFit="1" customWidth="1"/>
    <col min="19" max="25" width="9.140625" style="92"/>
    <col min="26" max="16384" width="9.140625" style="134"/>
  </cols>
  <sheetData>
    <row r="1" spans="1:25">
      <c r="A1" s="176" t="s">
        <v>361</v>
      </c>
      <c r="O1" s="107" t="s">
        <v>390</v>
      </c>
    </row>
    <row r="2" spans="1:25">
      <c r="A2" s="178" t="s">
        <v>307</v>
      </c>
    </row>
    <row r="3" spans="1:25" s="95" customFormat="1">
      <c r="A3" s="150" t="s">
        <v>143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S3" s="98"/>
      <c r="T3" s="98"/>
      <c r="U3" s="98"/>
      <c r="V3" s="98"/>
      <c r="W3" s="98"/>
      <c r="X3" s="98"/>
      <c r="Y3" s="98"/>
    </row>
    <row r="4" spans="1:25" s="95" customFormat="1">
      <c r="A4" s="149" t="s">
        <v>126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R4" s="98"/>
      <c r="S4" s="98"/>
      <c r="T4" s="98"/>
      <c r="U4" s="98"/>
      <c r="V4" s="98"/>
      <c r="W4" s="98"/>
      <c r="X4" s="98"/>
      <c r="Y4" s="98"/>
    </row>
    <row r="5" spans="1:25" s="125" customFormat="1">
      <c r="A5" s="98" t="s">
        <v>739</v>
      </c>
      <c r="B5" s="96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96"/>
      <c r="O5" s="124"/>
      <c r="P5" s="124"/>
      <c r="Q5" s="124"/>
      <c r="R5" s="124"/>
      <c r="S5" s="124"/>
      <c r="T5" s="124"/>
      <c r="U5" s="124"/>
      <c r="V5" s="124"/>
    </row>
    <row r="6" spans="1:25" s="95" customFormat="1" ht="16.5" thickBot="1">
      <c r="A6" s="25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T6" s="98"/>
      <c r="U6" s="98"/>
      <c r="V6" s="98"/>
      <c r="W6" s="98"/>
      <c r="X6" s="98"/>
      <c r="Y6" s="98"/>
    </row>
    <row r="7" spans="1:25" s="457" customFormat="1" ht="25.5">
      <c r="A7" s="540" t="s">
        <v>491</v>
      </c>
      <c r="B7" s="541" t="s">
        <v>310</v>
      </c>
      <c r="C7" s="515" t="s">
        <v>737</v>
      </c>
      <c r="D7" s="515" t="s">
        <v>709</v>
      </c>
      <c r="E7" s="515" t="s">
        <v>666</v>
      </c>
      <c r="F7" s="515" t="s">
        <v>624</v>
      </c>
      <c r="G7" s="515" t="s">
        <v>588</v>
      </c>
      <c r="H7" s="515" t="s">
        <v>562</v>
      </c>
      <c r="I7" s="515" t="s">
        <v>528</v>
      </c>
      <c r="J7" s="515" t="s">
        <v>519</v>
      </c>
      <c r="K7" s="515" t="s">
        <v>466</v>
      </c>
      <c r="L7" s="515" t="s">
        <v>451</v>
      </c>
      <c r="M7" s="515" t="s">
        <v>392</v>
      </c>
      <c r="N7" s="515" t="s">
        <v>374</v>
      </c>
      <c r="O7" s="515" t="s">
        <v>147</v>
      </c>
      <c r="P7" s="515" t="s">
        <v>16</v>
      </c>
      <c r="Q7" s="516" t="s">
        <v>15</v>
      </c>
    </row>
    <row r="8" spans="1:25" s="457" customFormat="1" ht="12.75" customHeight="1">
      <c r="A8" s="767" t="s">
        <v>120</v>
      </c>
      <c r="B8" s="407" t="s">
        <v>518</v>
      </c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2">
        <v>1029</v>
      </c>
      <c r="P8" s="512">
        <v>1025</v>
      </c>
      <c r="Q8" s="517">
        <v>1012</v>
      </c>
    </row>
    <row r="9" spans="1:25" s="457" customFormat="1" ht="12.75" customHeight="1">
      <c r="A9" s="767"/>
      <c r="B9" s="407" t="s">
        <v>142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408">
        <v>518</v>
      </c>
      <c r="P9" s="408">
        <v>508</v>
      </c>
      <c r="Q9" s="469">
        <v>501</v>
      </c>
    </row>
    <row r="10" spans="1:25" s="457" customFormat="1" ht="12.75">
      <c r="A10" s="767"/>
      <c r="B10" s="407" t="s">
        <v>137</v>
      </c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408">
        <v>511</v>
      </c>
      <c r="P10" s="408">
        <v>516</v>
      </c>
      <c r="Q10" s="469">
        <v>511</v>
      </c>
    </row>
    <row r="11" spans="1:25" s="457" customFormat="1" ht="12.75">
      <c r="A11" s="767"/>
      <c r="B11" s="410" t="s">
        <v>127</v>
      </c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409">
        <v>43</v>
      </c>
      <c r="P11" s="409">
        <v>40</v>
      </c>
      <c r="Q11" s="412">
        <v>49</v>
      </c>
    </row>
    <row r="12" spans="1:25" s="457" customFormat="1" ht="12.75">
      <c r="A12" s="767" t="s">
        <v>455</v>
      </c>
      <c r="B12" s="407" t="s">
        <v>518</v>
      </c>
      <c r="C12" s="512">
        <v>1098</v>
      </c>
      <c r="D12" s="512">
        <v>1097</v>
      </c>
      <c r="E12" s="512">
        <v>1015</v>
      </c>
      <c r="F12" s="512">
        <v>1009</v>
      </c>
      <c r="G12" s="512">
        <v>1007</v>
      </c>
      <c r="H12" s="512">
        <v>1019</v>
      </c>
      <c r="I12" s="512">
        <v>1033</v>
      </c>
      <c r="J12" s="512">
        <v>1019</v>
      </c>
      <c r="K12" s="512">
        <v>1042</v>
      </c>
      <c r="L12" s="512">
        <v>1055</v>
      </c>
      <c r="M12" s="512">
        <v>1025</v>
      </c>
      <c r="N12" s="512">
        <v>1035</v>
      </c>
      <c r="O12" s="512">
        <v>1021</v>
      </c>
      <c r="P12" s="512">
        <v>1030</v>
      </c>
      <c r="Q12" s="517">
        <v>1042</v>
      </c>
    </row>
    <row r="13" spans="1:25" s="457" customFormat="1" ht="12.75">
      <c r="A13" s="767"/>
      <c r="B13" s="407" t="s">
        <v>142</v>
      </c>
      <c r="C13" s="408">
        <v>562</v>
      </c>
      <c r="D13" s="408">
        <v>562</v>
      </c>
      <c r="E13" s="408">
        <v>511</v>
      </c>
      <c r="F13" s="408">
        <v>505</v>
      </c>
      <c r="G13" s="408">
        <v>503</v>
      </c>
      <c r="H13" s="408">
        <v>504</v>
      </c>
      <c r="I13" s="408">
        <v>515</v>
      </c>
      <c r="J13" s="408">
        <v>500</v>
      </c>
      <c r="K13" s="408">
        <v>516</v>
      </c>
      <c r="L13" s="408">
        <v>524</v>
      </c>
      <c r="M13" s="408">
        <v>510</v>
      </c>
      <c r="N13" s="408">
        <v>512</v>
      </c>
      <c r="O13" s="408">
        <v>508</v>
      </c>
      <c r="P13" s="408">
        <v>515</v>
      </c>
      <c r="Q13" s="469">
        <v>521</v>
      </c>
    </row>
    <row r="14" spans="1:25" s="457" customFormat="1" ht="12.75">
      <c r="A14" s="767"/>
      <c r="B14" s="407" t="s">
        <v>137</v>
      </c>
      <c r="C14" s="408">
        <v>542</v>
      </c>
      <c r="D14" s="408">
        <v>538</v>
      </c>
      <c r="E14" s="408">
        <v>505</v>
      </c>
      <c r="F14" s="408">
        <v>504</v>
      </c>
      <c r="G14" s="408">
        <v>505</v>
      </c>
      <c r="H14" s="408">
        <v>516</v>
      </c>
      <c r="I14" s="408">
        <v>518</v>
      </c>
      <c r="J14" s="408">
        <v>518</v>
      </c>
      <c r="K14" s="408">
        <v>526</v>
      </c>
      <c r="L14" s="408">
        <v>531</v>
      </c>
      <c r="M14" s="408">
        <v>515</v>
      </c>
      <c r="N14" s="408">
        <v>523</v>
      </c>
      <c r="O14" s="408">
        <v>514</v>
      </c>
      <c r="P14" s="408">
        <v>516</v>
      </c>
      <c r="Q14" s="469">
        <v>521</v>
      </c>
    </row>
    <row r="15" spans="1:25" s="457" customFormat="1" ht="12.75">
      <c r="A15" s="767"/>
      <c r="B15" s="410" t="s">
        <v>127</v>
      </c>
      <c r="C15" s="409">
        <v>155</v>
      </c>
      <c r="D15" s="409">
        <v>152</v>
      </c>
      <c r="E15" s="409">
        <v>100</v>
      </c>
      <c r="F15" s="409">
        <v>104</v>
      </c>
      <c r="G15" s="409">
        <v>124</v>
      </c>
      <c r="H15" s="409">
        <v>100</v>
      </c>
      <c r="I15" s="409">
        <v>161</v>
      </c>
      <c r="J15" s="409">
        <v>126</v>
      </c>
      <c r="K15" s="409">
        <v>120</v>
      </c>
      <c r="L15" s="409">
        <v>120</v>
      </c>
      <c r="M15" s="409">
        <v>148</v>
      </c>
      <c r="N15" s="409">
        <v>144</v>
      </c>
      <c r="O15" s="409">
        <v>162</v>
      </c>
      <c r="P15" s="409">
        <v>133</v>
      </c>
      <c r="Q15" s="412">
        <v>141</v>
      </c>
    </row>
    <row r="16" spans="1:25" s="457" customFormat="1" ht="12.75">
      <c r="A16" s="767" t="s">
        <v>574</v>
      </c>
      <c r="B16" s="407" t="s">
        <v>518</v>
      </c>
      <c r="C16" s="512">
        <v>1147</v>
      </c>
      <c r="D16" s="512">
        <v>1152</v>
      </c>
      <c r="E16" s="512">
        <v>1030</v>
      </c>
      <c r="F16" s="512">
        <v>1143</v>
      </c>
      <c r="G16" s="512">
        <v>1121</v>
      </c>
      <c r="H16" s="512">
        <v>1126</v>
      </c>
      <c r="I16" s="512">
        <v>1128</v>
      </c>
      <c r="J16" s="512">
        <v>1114</v>
      </c>
      <c r="K16" s="512">
        <v>1129</v>
      </c>
      <c r="L16" s="512">
        <v>1096</v>
      </c>
      <c r="M16" s="512">
        <v>1101</v>
      </c>
      <c r="N16" s="512">
        <v>1113</v>
      </c>
      <c r="O16" s="512">
        <v>1117</v>
      </c>
      <c r="P16" s="512">
        <v>1102</v>
      </c>
      <c r="Q16" s="517">
        <v>1104</v>
      </c>
    </row>
    <row r="17" spans="1:17" s="457" customFormat="1" ht="12.75">
      <c r="A17" s="767"/>
      <c r="B17" s="407" t="s">
        <v>142</v>
      </c>
      <c r="C17" s="408">
        <v>584</v>
      </c>
      <c r="D17" s="408">
        <v>588</v>
      </c>
      <c r="E17" s="408">
        <v>521</v>
      </c>
      <c r="F17" s="408">
        <v>570</v>
      </c>
      <c r="G17" s="408">
        <v>559</v>
      </c>
      <c r="H17" s="408">
        <v>564</v>
      </c>
      <c r="I17" s="408">
        <v>570</v>
      </c>
      <c r="J17" s="408">
        <v>555</v>
      </c>
      <c r="K17" s="408">
        <v>565</v>
      </c>
      <c r="L17" s="408">
        <v>548</v>
      </c>
      <c r="M17" s="408">
        <v>549</v>
      </c>
      <c r="N17" s="408">
        <v>556</v>
      </c>
      <c r="O17" s="408">
        <v>556</v>
      </c>
      <c r="P17" s="408">
        <v>546</v>
      </c>
      <c r="Q17" s="469">
        <v>557</v>
      </c>
    </row>
    <row r="18" spans="1:17" s="457" customFormat="1" ht="12.75">
      <c r="A18" s="767"/>
      <c r="B18" s="407" t="s">
        <v>137</v>
      </c>
      <c r="C18" s="408">
        <v>569</v>
      </c>
      <c r="D18" s="408">
        <v>571</v>
      </c>
      <c r="E18" s="408">
        <v>509</v>
      </c>
      <c r="F18" s="408">
        <v>573</v>
      </c>
      <c r="G18" s="408">
        <v>562</v>
      </c>
      <c r="H18" s="408">
        <v>562</v>
      </c>
      <c r="I18" s="408">
        <v>558</v>
      </c>
      <c r="J18" s="408">
        <v>559</v>
      </c>
      <c r="K18" s="408">
        <v>563</v>
      </c>
      <c r="L18" s="408">
        <v>548</v>
      </c>
      <c r="M18" s="408">
        <v>552</v>
      </c>
      <c r="N18" s="408">
        <v>557</v>
      </c>
      <c r="O18" s="408">
        <v>561</v>
      </c>
      <c r="P18" s="408">
        <v>555</v>
      </c>
      <c r="Q18" s="469">
        <v>547</v>
      </c>
    </row>
    <row r="19" spans="1:17" s="457" customFormat="1" ht="12.75">
      <c r="A19" s="767"/>
      <c r="B19" s="410" t="s">
        <v>127</v>
      </c>
      <c r="C19" s="409">
        <v>515</v>
      </c>
      <c r="D19" s="409">
        <v>490</v>
      </c>
      <c r="E19" s="409">
        <v>274</v>
      </c>
      <c r="F19" s="409">
        <v>160</v>
      </c>
      <c r="G19" s="409">
        <v>182</v>
      </c>
      <c r="H19" s="409">
        <v>169</v>
      </c>
      <c r="I19" s="409">
        <v>135</v>
      </c>
      <c r="J19" s="409">
        <v>113</v>
      </c>
      <c r="K19" s="409">
        <v>106</v>
      </c>
      <c r="L19" s="409">
        <v>96</v>
      </c>
      <c r="M19" s="409">
        <v>95</v>
      </c>
      <c r="N19" s="409">
        <v>122</v>
      </c>
      <c r="O19" s="409">
        <v>106</v>
      </c>
      <c r="P19" s="409">
        <v>113</v>
      </c>
      <c r="Q19" s="412">
        <v>66</v>
      </c>
    </row>
    <row r="20" spans="1:17" s="457" customFormat="1" ht="12.75">
      <c r="A20" s="767" t="s">
        <v>575</v>
      </c>
      <c r="B20" s="407" t="s">
        <v>518</v>
      </c>
      <c r="C20" s="512">
        <v>1143</v>
      </c>
      <c r="D20" s="512">
        <v>1123</v>
      </c>
      <c r="E20" s="512">
        <v>1079</v>
      </c>
      <c r="F20" s="512">
        <v>1075</v>
      </c>
      <c r="G20" s="512">
        <v>1072</v>
      </c>
      <c r="H20" s="512">
        <v>1072</v>
      </c>
      <c r="I20" s="512">
        <v>1072</v>
      </c>
      <c r="J20" s="512">
        <v>1086</v>
      </c>
      <c r="K20" s="512">
        <v>1183</v>
      </c>
      <c r="L20" s="512">
        <v>1211</v>
      </c>
      <c r="M20" s="512">
        <v>1224</v>
      </c>
      <c r="N20" s="512">
        <v>1231</v>
      </c>
      <c r="O20" s="512">
        <v>1222</v>
      </c>
      <c r="P20" s="512">
        <v>1193</v>
      </c>
      <c r="Q20" s="517"/>
    </row>
    <row r="21" spans="1:17" s="457" customFormat="1" ht="12.75">
      <c r="A21" s="767"/>
      <c r="B21" s="407" t="s">
        <v>142</v>
      </c>
      <c r="C21" s="408">
        <v>574</v>
      </c>
      <c r="D21" s="408">
        <v>564</v>
      </c>
      <c r="E21" s="408">
        <v>525</v>
      </c>
      <c r="F21" s="408">
        <v>530</v>
      </c>
      <c r="G21" s="408">
        <v>529</v>
      </c>
      <c r="H21" s="408">
        <v>524</v>
      </c>
      <c r="I21" s="408">
        <v>519</v>
      </c>
      <c r="J21" s="408">
        <v>529</v>
      </c>
      <c r="K21" s="408">
        <v>559</v>
      </c>
      <c r="L21" s="408">
        <v>576</v>
      </c>
      <c r="M21" s="408">
        <v>568</v>
      </c>
      <c r="N21" s="408">
        <v>579</v>
      </c>
      <c r="O21" s="408">
        <v>580</v>
      </c>
      <c r="P21" s="408">
        <v>583</v>
      </c>
      <c r="Q21" s="469"/>
    </row>
    <row r="22" spans="1:17" s="457" customFormat="1" ht="12.75">
      <c r="A22" s="767"/>
      <c r="B22" s="407" t="s">
        <v>137</v>
      </c>
      <c r="C22" s="408">
        <v>575</v>
      </c>
      <c r="D22" s="408">
        <v>565</v>
      </c>
      <c r="E22" s="408">
        <v>554</v>
      </c>
      <c r="F22" s="408">
        <v>545</v>
      </c>
      <c r="G22" s="408">
        <v>544</v>
      </c>
      <c r="H22" s="408">
        <v>548</v>
      </c>
      <c r="I22" s="408">
        <v>553</v>
      </c>
      <c r="J22" s="408">
        <v>557</v>
      </c>
      <c r="K22" s="408">
        <v>624</v>
      </c>
      <c r="L22" s="408">
        <v>634</v>
      </c>
      <c r="M22" s="408">
        <v>655</v>
      </c>
      <c r="N22" s="408">
        <v>653</v>
      </c>
      <c r="O22" s="408">
        <v>642</v>
      </c>
      <c r="P22" s="408">
        <v>610</v>
      </c>
      <c r="Q22" s="469"/>
    </row>
    <row r="23" spans="1:17" s="457" customFormat="1" ht="12.75">
      <c r="A23" s="767"/>
      <c r="B23" s="410" t="s">
        <v>127</v>
      </c>
      <c r="C23" s="409">
        <v>329</v>
      </c>
      <c r="D23" s="409">
        <v>269</v>
      </c>
      <c r="E23" s="409">
        <v>154</v>
      </c>
      <c r="F23" s="409">
        <v>167</v>
      </c>
      <c r="G23" s="409">
        <v>201</v>
      </c>
      <c r="H23" s="409">
        <v>240</v>
      </c>
      <c r="I23" s="409">
        <v>224</v>
      </c>
      <c r="J23" s="409">
        <v>213</v>
      </c>
      <c r="K23" s="409">
        <v>27</v>
      </c>
      <c r="L23" s="409">
        <v>14</v>
      </c>
      <c r="M23" s="409">
        <v>13</v>
      </c>
      <c r="N23" s="409">
        <v>8</v>
      </c>
      <c r="O23" s="409">
        <v>9</v>
      </c>
      <c r="P23" s="409">
        <v>7</v>
      </c>
      <c r="Q23" s="412">
        <v>0</v>
      </c>
    </row>
    <row r="24" spans="1:17" s="457" customFormat="1" ht="12.75">
      <c r="A24" s="767" t="s">
        <v>667</v>
      </c>
      <c r="B24" s="407" t="s">
        <v>518</v>
      </c>
      <c r="C24" s="512">
        <v>1041</v>
      </c>
      <c r="D24" s="512">
        <v>1036</v>
      </c>
      <c r="E24" s="512">
        <v>945</v>
      </c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20"/>
    </row>
    <row r="25" spans="1:17" s="457" customFormat="1" ht="12.75">
      <c r="A25" s="767"/>
      <c r="B25" s="407" t="s">
        <v>142</v>
      </c>
      <c r="C25" s="408">
        <v>532</v>
      </c>
      <c r="D25" s="408">
        <v>531</v>
      </c>
      <c r="E25" s="408">
        <v>472</v>
      </c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20"/>
    </row>
    <row r="26" spans="1:17" s="457" customFormat="1" ht="12.75">
      <c r="A26" s="767"/>
      <c r="B26" s="407" t="s">
        <v>137</v>
      </c>
      <c r="C26" s="408">
        <v>514</v>
      </c>
      <c r="D26" s="408">
        <v>511</v>
      </c>
      <c r="E26" s="408">
        <v>473</v>
      </c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20"/>
    </row>
    <row r="27" spans="1:17" s="457" customFormat="1" ht="12.75">
      <c r="A27" s="767"/>
      <c r="B27" s="410" t="s">
        <v>127</v>
      </c>
      <c r="C27" s="409">
        <v>585</v>
      </c>
      <c r="D27" s="409">
        <v>613</v>
      </c>
      <c r="E27" s="409">
        <v>474</v>
      </c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20"/>
    </row>
    <row r="28" spans="1:17" s="457" customFormat="1" ht="12.75">
      <c r="A28" s="767" t="s">
        <v>707</v>
      </c>
      <c r="B28" s="407" t="s">
        <v>518</v>
      </c>
      <c r="C28" s="512">
        <v>1191</v>
      </c>
      <c r="D28" s="512">
        <v>1176</v>
      </c>
      <c r="E28" s="512">
        <v>1123</v>
      </c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20"/>
    </row>
    <row r="29" spans="1:17" s="457" customFormat="1" ht="12.75">
      <c r="A29" s="767"/>
      <c r="B29" s="407" t="s">
        <v>142</v>
      </c>
      <c r="C29" s="408">
        <v>600</v>
      </c>
      <c r="D29" s="408">
        <v>589</v>
      </c>
      <c r="E29" s="408">
        <v>551</v>
      </c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20"/>
    </row>
    <row r="30" spans="1:17" s="457" customFormat="1" ht="12.75">
      <c r="A30" s="767"/>
      <c r="B30" s="407" t="s">
        <v>137</v>
      </c>
      <c r="C30" s="408">
        <v>595</v>
      </c>
      <c r="D30" s="408">
        <v>593</v>
      </c>
      <c r="E30" s="408">
        <v>571</v>
      </c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20"/>
    </row>
    <row r="31" spans="1:17" s="457" customFormat="1" ht="12.75">
      <c r="A31" s="767"/>
      <c r="B31" s="410" t="s">
        <v>127</v>
      </c>
      <c r="C31" s="409">
        <v>42</v>
      </c>
      <c r="D31" s="409">
        <v>31</v>
      </c>
      <c r="E31" s="409">
        <v>8</v>
      </c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20"/>
    </row>
    <row r="32" spans="1:17" s="457" customFormat="1" ht="12.75">
      <c r="A32" s="767" t="s">
        <v>296</v>
      </c>
      <c r="B32" s="407" t="s">
        <v>518</v>
      </c>
      <c r="C32" s="512">
        <v>1165</v>
      </c>
      <c r="D32" s="512">
        <v>1151</v>
      </c>
      <c r="E32" s="512">
        <v>1058</v>
      </c>
      <c r="F32" s="512">
        <v>1047</v>
      </c>
      <c r="G32" s="512">
        <v>1106</v>
      </c>
      <c r="H32" s="512">
        <v>1065</v>
      </c>
      <c r="I32" s="512">
        <v>1069</v>
      </c>
      <c r="J32" s="512">
        <v>1106</v>
      </c>
      <c r="K32" s="512">
        <v>1110</v>
      </c>
      <c r="L32" s="512">
        <v>1076</v>
      </c>
      <c r="M32" s="512">
        <v>1085</v>
      </c>
      <c r="N32" s="512">
        <v>1081</v>
      </c>
      <c r="O32" s="512">
        <v>1090</v>
      </c>
      <c r="P32" s="512">
        <v>1082</v>
      </c>
      <c r="Q32" s="517">
        <v>1125</v>
      </c>
    </row>
    <row r="33" spans="1:17" s="457" customFormat="1" ht="12.75">
      <c r="A33" s="767"/>
      <c r="B33" s="407" t="s">
        <v>142</v>
      </c>
      <c r="C33" s="408">
        <v>605</v>
      </c>
      <c r="D33" s="408">
        <v>598</v>
      </c>
      <c r="E33" s="408">
        <v>542</v>
      </c>
      <c r="F33" s="408">
        <v>521</v>
      </c>
      <c r="G33" s="408">
        <v>564</v>
      </c>
      <c r="H33" s="408">
        <v>542</v>
      </c>
      <c r="I33" s="408">
        <v>542</v>
      </c>
      <c r="J33" s="408">
        <v>553</v>
      </c>
      <c r="K33" s="408">
        <v>557</v>
      </c>
      <c r="L33" s="408">
        <v>547</v>
      </c>
      <c r="M33" s="408">
        <v>548</v>
      </c>
      <c r="N33" s="408">
        <v>539</v>
      </c>
      <c r="O33" s="408">
        <v>537</v>
      </c>
      <c r="P33" s="408">
        <v>545</v>
      </c>
      <c r="Q33" s="469">
        <v>562</v>
      </c>
    </row>
    <row r="34" spans="1:17" s="457" customFormat="1" ht="12.75">
      <c r="A34" s="767"/>
      <c r="B34" s="407" t="s">
        <v>137</v>
      </c>
      <c r="C34" s="408">
        <v>566</v>
      </c>
      <c r="D34" s="408">
        <v>557</v>
      </c>
      <c r="E34" s="408">
        <v>516</v>
      </c>
      <c r="F34" s="408">
        <v>526</v>
      </c>
      <c r="G34" s="408">
        <v>541</v>
      </c>
      <c r="H34" s="408">
        <v>523</v>
      </c>
      <c r="I34" s="408">
        <v>527</v>
      </c>
      <c r="J34" s="408">
        <v>553</v>
      </c>
      <c r="K34" s="408">
        <v>553</v>
      </c>
      <c r="L34" s="408">
        <v>528</v>
      </c>
      <c r="M34" s="408">
        <v>537</v>
      </c>
      <c r="N34" s="408">
        <v>542</v>
      </c>
      <c r="O34" s="408">
        <v>553</v>
      </c>
      <c r="P34" s="408">
        <v>537</v>
      </c>
      <c r="Q34" s="469">
        <v>563</v>
      </c>
    </row>
    <row r="35" spans="1:17" s="457" customFormat="1" ht="12.75">
      <c r="A35" s="767"/>
      <c r="B35" s="410" t="s">
        <v>127</v>
      </c>
      <c r="C35" s="409">
        <v>85</v>
      </c>
      <c r="D35" s="409">
        <v>87</v>
      </c>
      <c r="E35" s="409">
        <v>51</v>
      </c>
      <c r="F35" s="409">
        <v>41</v>
      </c>
      <c r="G35" s="409">
        <v>36</v>
      </c>
      <c r="H35" s="409">
        <v>50</v>
      </c>
      <c r="I35" s="409">
        <v>47</v>
      </c>
      <c r="J35" s="409">
        <v>48</v>
      </c>
      <c r="K35" s="409">
        <v>52</v>
      </c>
      <c r="L35" s="409">
        <v>52</v>
      </c>
      <c r="M35" s="409">
        <v>55</v>
      </c>
      <c r="N35" s="409">
        <v>55</v>
      </c>
      <c r="O35" s="409">
        <v>49</v>
      </c>
      <c r="P35" s="409">
        <v>50</v>
      </c>
      <c r="Q35" s="412">
        <v>73</v>
      </c>
    </row>
    <row r="36" spans="1:17" s="457" customFormat="1" ht="12.75">
      <c r="A36" s="767" t="s">
        <v>297</v>
      </c>
      <c r="B36" s="407" t="s">
        <v>518</v>
      </c>
      <c r="C36" s="512">
        <v>1144</v>
      </c>
      <c r="D36" s="512">
        <v>1142</v>
      </c>
      <c r="E36" s="512"/>
      <c r="F36" s="512">
        <v>1003</v>
      </c>
      <c r="G36" s="512">
        <v>972</v>
      </c>
      <c r="H36" s="512">
        <v>1068</v>
      </c>
      <c r="I36" s="512">
        <v>960</v>
      </c>
      <c r="J36" s="512">
        <v>987</v>
      </c>
      <c r="K36" s="512">
        <v>1035</v>
      </c>
      <c r="L36" s="512">
        <v>1160</v>
      </c>
      <c r="M36" s="512"/>
      <c r="N36" s="512">
        <v>1160</v>
      </c>
      <c r="O36" s="512">
        <v>950</v>
      </c>
      <c r="P36" s="512">
        <v>1036</v>
      </c>
      <c r="Q36" s="517">
        <v>1135</v>
      </c>
    </row>
    <row r="37" spans="1:17" s="457" customFormat="1" ht="12.75">
      <c r="A37" s="767"/>
      <c r="B37" s="407" t="s">
        <v>142</v>
      </c>
      <c r="C37" s="408">
        <v>569</v>
      </c>
      <c r="D37" s="408">
        <v>592</v>
      </c>
      <c r="E37" s="408"/>
      <c r="F37" s="408">
        <v>447</v>
      </c>
      <c r="G37" s="408">
        <v>484</v>
      </c>
      <c r="H37" s="408">
        <v>540</v>
      </c>
      <c r="I37" s="408">
        <v>455</v>
      </c>
      <c r="J37" s="408">
        <v>480</v>
      </c>
      <c r="K37" s="408">
        <v>530</v>
      </c>
      <c r="L37" s="408">
        <v>560</v>
      </c>
      <c r="M37" s="408"/>
      <c r="N37" s="408">
        <v>560</v>
      </c>
      <c r="O37" s="408">
        <v>463</v>
      </c>
      <c r="P37" s="408">
        <v>494</v>
      </c>
      <c r="Q37" s="469">
        <v>573</v>
      </c>
    </row>
    <row r="38" spans="1:17" s="457" customFormat="1" ht="12.75">
      <c r="A38" s="767"/>
      <c r="B38" s="407" t="s">
        <v>137</v>
      </c>
      <c r="C38" s="408">
        <v>577</v>
      </c>
      <c r="D38" s="408">
        <v>558</v>
      </c>
      <c r="E38" s="408"/>
      <c r="F38" s="408">
        <v>557</v>
      </c>
      <c r="G38" s="408">
        <v>488</v>
      </c>
      <c r="H38" s="408">
        <v>528</v>
      </c>
      <c r="I38" s="408">
        <v>505</v>
      </c>
      <c r="J38" s="408">
        <v>507</v>
      </c>
      <c r="K38" s="408">
        <v>505</v>
      </c>
      <c r="L38" s="408">
        <v>600</v>
      </c>
      <c r="M38" s="408"/>
      <c r="N38" s="408">
        <v>600</v>
      </c>
      <c r="O38" s="408">
        <v>487</v>
      </c>
      <c r="P38" s="408">
        <v>541</v>
      </c>
      <c r="Q38" s="469">
        <v>563</v>
      </c>
    </row>
    <row r="39" spans="1:17" s="457" customFormat="1" ht="12.75">
      <c r="A39" s="767"/>
      <c r="B39" s="410" t="s">
        <v>127</v>
      </c>
      <c r="C39" s="409">
        <v>7</v>
      </c>
      <c r="D39" s="409">
        <v>5</v>
      </c>
      <c r="E39" s="409">
        <v>0</v>
      </c>
      <c r="F39" s="409">
        <v>3</v>
      </c>
      <c r="G39" s="409">
        <v>5</v>
      </c>
      <c r="H39" s="409">
        <v>4</v>
      </c>
      <c r="I39" s="409">
        <v>6</v>
      </c>
      <c r="J39" s="409">
        <v>6</v>
      </c>
      <c r="K39" s="409">
        <v>2</v>
      </c>
      <c r="L39" s="409">
        <v>1</v>
      </c>
      <c r="M39" s="409">
        <v>0</v>
      </c>
      <c r="N39" s="409">
        <v>1</v>
      </c>
      <c r="O39" s="409">
        <v>3</v>
      </c>
      <c r="P39" s="409">
        <v>7</v>
      </c>
      <c r="Q39" s="412">
        <v>4</v>
      </c>
    </row>
    <row r="40" spans="1:17" s="457" customFormat="1" ht="12.75">
      <c r="A40" s="767" t="s">
        <v>576</v>
      </c>
      <c r="B40" s="407" t="s">
        <v>518</v>
      </c>
      <c r="C40" s="512">
        <v>1100</v>
      </c>
      <c r="D40" s="512">
        <v>1114</v>
      </c>
      <c r="E40" s="512">
        <v>977</v>
      </c>
      <c r="F40" s="512">
        <v>1034</v>
      </c>
      <c r="G40" s="512">
        <v>1028</v>
      </c>
      <c r="H40" s="512">
        <v>1050</v>
      </c>
      <c r="I40" s="512">
        <v>1000</v>
      </c>
      <c r="J40" s="512">
        <v>1010</v>
      </c>
      <c r="K40" s="512">
        <v>1022</v>
      </c>
      <c r="L40" s="512">
        <v>1027</v>
      </c>
      <c r="M40" s="512">
        <v>1027</v>
      </c>
      <c r="N40" s="512">
        <v>1003</v>
      </c>
      <c r="O40" s="512">
        <v>1028</v>
      </c>
      <c r="P40" s="512">
        <v>1006</v>
      </c>
      <c r="Q40" s="517">
        <v>1046</v>
      </c>
    </row>
    <row r="41" spans="1:17" s="457" customFormat="1" ht="12.75">
      <c r="A41" s="767"/>
      <c r="B41" s="407" t="s">
        <v>142</v>
      </c>
      <c r="C41" s="408">
        <v>565</v>
      </c>
      <c r="D41" s="408">
        <v>575</v>
      </c>
      <c r="E41" s="408">
        <v>485</v>
      </c>
      <c r="F41" s="408">
        <v>518</v>
      </c>
      <c r="G41" s="408">
        <v>513</v>
      </c>
      <c r="H41" s="408">
        <v>522</v>
      </c>
      <c r="I41" s="408">
        <v>500</v>
      </c>
      <c r="J41" s="408">
        <v>502</v>
      </c>
      <c r="K41" s="408">
        <v>510</v>
      </c>
      <c r="L41" s="408">
        <v>513</v>
      </c>
      <c r="M41" s="408">
        <v>507</v>
      </c>
      <c r="N41" s="408">
        <v>499</v>
      </c>
      <c r="O41" s="408">
        <v>520</v>
      </c>
      <c r="P41" s="408">
        <v>509</v>
      </c>
      <c r="Q41" s="469">
        <v>538</v>
      </c>
    </row>
    <row r="42" spans="1:17" s="457" customFormat="1" ht="12.75">
      <c r="A42" s="767"/>
      <c r="B42" s="407" t="s">
        <v>137</v>
      </c>
      <c r="C42" s="408">
        <v>541</v>
      </c>
      <c r="D42" s="408">
        <v>543</v>
      </c>
      <c r="E42" s="408">
        <v>492</v>
      </c>
      <c r="F42" s="408">
        <v>515</v>
      </c>
      <c r="G42" s="408">
        <v>515</v>
      </c>
      <c r="H42" s="408">
        <v>528</v>
      </c>
      <c r="I42" s="408">
        <v>500</v>
      </c>
      <c r="J42" s="408">
        <v>508</v>
      </c>
      <c r="K42" s="408">
        <v>512</v>
      </c>
      <c r="L42" s="408">
        <v>514</v>
      </c>
      <c r="M42" s="408">
        <v>520</v>
      </c>
      <c r="N42" s="408">
        <v>504</v>
      </c>
      <c r="O42" s="408">
        <v>508</v>
      </c>
      <c r="P42" s="408">
        <v>497</v>
      </c>
      <c r="Q42" s="469">
        <v>508</v>
      </c>
    </row>
    <row r="43" spans="1:17" s="457" customFormat="1" ht="12.75">
      <c r="A43" s="767"/>
      <c r="B43" s="410" t="s">
        <v>127</v>
      </c>
      <c r="C43" s="409">
        <v>54</v>
      </c>
      <c r="D43" s="409">
        <v>37</v>
      </c>
      <c r="E43" s="409">
        <v>24</v>
      </c>
      <c r="F43" s="409">
        <v>37</v>
      </c>
      <c r="G43" s="409">
        <v>44</v>
      </c>
      <c r="H43" s="409">
        <v>58</v>
      </c>
      <c r="I43" s="409">
        <v>66</v>
      </c>
      <c r="J43" s="409">
        <v>66</v>
      </c>
      <c r="K43" s="409">
        <v>62</v>
      </c>
      <c r="L43" s="409">
        <v>63</v>
      </c>
      <c r="M43" s="409">
        <v>72</v>
      </c>
      <c r="N43" s="409">
        <v>60</v>
      </c>
      <c r="O43" s="409">
        <v>12</v>
      </c>
      <c r="P43" s="409">
        <v>10</v>
      </c>
      <c r="Q43" s="412">
        <v>9</v>
      </c>
    </row>
    <row r="44" spans="1:17" s="457" customFormat="1" ht="12.75">
      <c r="A44" s="767" t="s">
        <v>529</v>
      </c>
      <c r="B44" s="407" t="s">
        <v>518</v>
      </c>
      <c r="C44" s="512">
        <v>1251</v>
      </c>
      <c r="D44" s="512">
        <v>1218</v>
      </c>
      <c r="E44" s="512">
        <v>1173</v>
      </c>
      <c r="F44" s="512">
        <v>1160</v>
      </c>
      <c r="G44" s="512">
        <v>1137</v>
      </c>
      <c r="H44" s="512">
        <v>1157</v>
      </c>
      <c r="I44" s="512">
        <v>1126</v>
      </c>
      <c r="J44" s="512">
        <v>1127</v>
      </c>
      <c r="K44" s="512">
        <v>1121</v>
      </c>
      <c r="L44" s="512">
        <v>1175</v>
      </c>
      <c r="M44" s="512">
        <v>1157</v>
      </c>
      <c r="N44" s="512">
        <v>1142</v>
      </c>
      <c r="O44" s="512">
        <v>1133</v>
      </c>
      <c r="P44" s="512">
        <v>1136</v>
      </c>
      <c r="Q44" s="517">
        <v>1133</v>
      </c>
    </row>
    <row r="45" spans="1:17" s="457" customFormat="1" ht="12.75">
      <c r="A45" s="767"/>
      <c r="B45" s="407" t="s">
        <v>142</v>
      </c>
      <c r="C45" s="408">
        <v>613</v>
      </c>
      <c r="D45" s="408">
        <v>598</v>
      </c>
      <c r="E45" s="408">
        <v>557</v>
      </c>
      <c r="F45" s="408">
        <v>549</v>
      </c>
      <c r="G45" s="408">
        <v>536</v>
      </c>
      <c r="H45" s="408">
        <v>547</v>
      </c>
      <c r="I45" s="408">
        <v>534</v>
      </c>
      <c r="J45" s="408">
        <v>539</v>
      </c>
      <c r="K45" s="408">
        <v>533</v>
      </c>
      <c r="L45" s="408">
        <v>556</v>
      </c>
      <c r="M45" s="408">
        <v>545</v>
      </c>
      <c r="N45" s="408">
        <v>536</v>
      </c>
      <c r="O45" s="408">
        <v>530</v>
      </c>
      <c r="P45" s="408">
        <v>542</v>
      </c>
      <c r="Q45" s="469">
        <v>538</v>
      </c>
    </row>
    <row r="46" spans="1:17" s="457" customFormat="1" ht="12.75">
      <c r="A46" s="767"/>
      <c r="B46" s="407" t="s">
        <v>137</v>
      </c>
      <c r="C46" s="408">
        <v>643</v>
      </c>
      <c r="D46" s="408">
        <v>625</v>
      </c>
      <c r="E46" s="408">
        <v>616</v>
      </c>
      <c r="F46" s="408">
        <v>611</v>
      </c>
      <c r="G46" s="408">
        <v>601</v>
      </c>
      <c r="H46" s="408">
        <v>610</v>
      </c>
      <c r="I46" s="408">
        <v>592</v>
      </c>
      <c r="J46" s="408">
        <v>588</v>
      </c>
      <c r="K46" s="408">
        <v>588</v>
      </c>
      <c r="L46" s="408">
        <v>620</v>
      </c>
      <c r="M46" s="408">
        <v>612</v>
      </c>
      <c r="N46" s="408">
        <v>606</v>
      </c>
      <c r="O46" s="408">
        <v>603</v>
      </c>
      <c r="P46" s="408">
        <v>594</v>
      </c>
      <c r="Q46" s="469">
        <v>595</v>
      </c>
    </row>
    <row r="47" spans="1:17" s="457" customFormat="1" ht="12.75">
      <c r="A47" s="767"/>
      <c r="B47" s="410" t="s">
        <v>127</v>
      </c>
      <c r="C47" s="409">
        <v>486</v>
      </c>
      <c r="D47" s="409">
        <v>504</v>
      </c>
      <c r="E47" s="409">
        <v>245</v>
      </c>
      <c r="F47" s="409">
        <v>327</v>
      </c>
      <c r="G47" s="409">
        <v>413</v>
      </c>
      <c r="H47" s="409">
        <v>392</v>
      </c>
      <c r="I47" s="409">
        <v>434</v>
      </c>
      <c r="J47" s="409">
        <v>409</v>
      </c>
      <c r="K47" s="409">
        <v>311</v>
      </c>
      <c r="L47" s="409">
        <v>223</v>
      </c>
      <c r="M47" s="409">
        <v>272</v>
      </c>
      <c r="N47" s="409">
        <v>312</v>
      </c>
      <c r="O47" s="409">
        <v>275</v>
      </c>
      <c r="P47" s="409">
        <v>280</v>
      </c>
      <c r="Q47" s="412">
        <v>294</v>
      </c>
    </row>
    <row r="48" spans="1:17" s="457" customFormat="1" ht="12.75">
      <c r="A48" s="767" t="s">
        <v>589</v>
      </c>
      <c r="B48" s="407" t="s">
        <v>518</v>
      </c>
      <c r="C48" s="512">
        <v>1145</v>
      </c>
      <c r="D48" s="512">
        <v>1110</v>
      </c>
      <c r="E48" s="512">
        <v>1095</v>
      </c>
      <c r="F48" s="512">
        <v>1064</v>
      </c>
      <c r="G48" s="512">
        <v>1091</v>
      </c>
      <c r="H48" s="512">
        <v>1076</v>
      </c>
      <c r="I48" s="512">
        <v>1101</v>
      </c>
      <c r="J48" s="512">
        <v>1110</v>
      </c>
      <c r="K48" s="512">
        <v>1105</v>
      </c>
      <c r="L48" s="512">
        <v>1110</v>
      </c>
      <c r="M48" s="512">
        <v>1112</v>
      </c>
      <c r="N48" s="512">
        <v>1112</v>
      </c>
      <c r="O48" s="512">
        <v>1120</v>
      </c>
      <c r="P48" s="512">
        <v>1120</v>
      </c>
      <c r="Q48" s="517">
        <v>1102</v>
      </c>
    </row>
    <row r="49" spans="1:17" s="457" customFormat="1" ht="12.75">
      <c r="A49" s="767"/>
      <c r="B49" s="407" t="s">
        <v>142</v>
      </c>
      <c r="C49" s="408">
        <v>595</v>
      </c>
      <c r="D49" s="408">
        <v>580</v>
      </c>
      <c r="E49" s="408">
        <v>564</v>
      </c>
      <c r="F49" s="408">
        <v>545</v>
      </c>
      <c r="G49" s="408">
        <v>547</v>
      </c>
      <c r="H49" s="408">
        <v>557</v>
      </c>
      <c r="I49" s="408">
        <v>567</v>
      </c>
      <c r="J49" s="408">
        <v>576</v>
      </c>
      <c r="K49" s="408">
        <v>572</v>
      </c>
      <c r="L49" s="408">
        <v>570</v>
      </c>
      <c r="M49" s="408">
        <v>577</v>
      </c>
      <c r="N49" s="408">
        <v>575</v>
      </c>
      <c r="O49" s="408">
        <v>577</v>
      </c>
      <c r="P49" s="408">
        <v>580</v>
      </c>
      <c r="Q49" s="469">
        <v>572</v>
      </c>
    </row>
    <row r="50" spans="1:17" s="457" customFormat="1" ht="12.75">
      <c r="A50" s="767"/>
      <c r="B50" s="407" t="s">
        <v>137</v>
      </c>
      <c r="C50" s="408">
        <v>555</v>
      </c>
      <c r="D50" s="408">
        <v>535</v>
      </c>
      <c r="E50" s="408">
        <v>531</v>
      </c>
      <c r="F50" s="408">
        <v>519</v>
      </c>
      <c r="G50" s="408">
        <v>545</v>
      </c>
      <c r="H50" s="408">
        <v>520</v>
      </c>
      <c r="I50" s="408">
        <v>534</v>
      </c>
      <c r="J50" s="408">
        <v>535</v>
      </c>
      <c r="K50" s="408">
        <v>533</v>
      </c>
      <c r="L50" s="408">
        <v>540</v>
      </c>
      <c r="M50" s="408">
        <v>535</v>
      </c>
      <c r="N50" s="408">
        <v>537</v>
      </c>
      <c r="O50" s="408">
        <v>543</v>
      </c>
      <c r="P50" s="408">
        <v>540</v>
      </c>
      <c r="Q50" s="469">
        <v>530</v>
      </c>
    </row>
    <row r="51" spans="1:17" s="457" customFormat="1" ht="12.75">
      <c r="A51" s="767"/>
      <c r="B51" s="410" t="s">
        <v>127</v>
      </c>
      <c r="C51" s="409">
        <v>62</v>
      </c>
      <c r="D51" s="409">
        <v>51</v>
      </c>
      <c r="E51" s="409">
        <v>34</v>
      </c>
      <c r="F51" s="409">
        <v>38</v>
      </c>
      <c r="G51" s="409">
        <v>28</v>
      </c>
      <c r="H51" s="409">
        <v>41</v>
      </c>
      <c r="I51" s="409">
        <v>34</v>
      </c>
      <c r="J51" s="409">
        <v>41</v>
      </c>
      <c r="K51" s="409">
        <v>29</v>
      </c>
      <c r="L51" s="409">
        <v>41</v>
      </c>
      <c r="M51" s="409">
        <v>51</v>
      </c>
      <c r="N51" s="409">
        <v>84</v>
      </c>
      <c r="O51" s="409">
        <v>66</v>
      </c>
      <c r="P51" s="409">
        <v>68</v>
      </c>
      <c r="Q51" s="412">
        <v>66</v>
      </c>
    </row>
    <row r="52" spans="1:17" s="457" customFormat="1" ht="12.75">
      <c r="A52" s="767" t="s">
        <v>298</v>
      </c>
      <c r="B52" s="407" t="s">
        <v>518</v>
      </c>
      <c r="C52" s="512">
        <v>1139</v>
      </c>
      <c r="D52" s="512">
        <v>1156</v>
      </c>
      <c r="E52" s="512">
        <v>988</v>
      </c>
      <c r="F52" s="512">
        <v>1058</v>
      </c>
      <c r="G52" s="512">
        <v>1051</v>
      </c>
      <c r="H52" s="512">
        <v>1032</v>
      </c>
      <c r="I52" s="512">
        <v>1046</v>
      </c>
      <c r="J52" s="512">
        <v>1073</v>
      </c>
      <c r="K52" s="512">
        <v>1033</v>
      </c>
      <c r="L52" s="512">
        <v>1069</v>
      </c>
      <c r="M52" s="512">
        <v>1053</v>
      </c>
      <c r="N52" s="512">
        <v>1050</v>
      </c>
      <c r="O52" s="512">
        <v>1063</v>
      </c>
      <c r="P52" s="512">
        <v>1066</v>
      </c>
      <c r="Q52" s="517">
        <v>1038</v>
      </c>
    </row>
    <row r="53" spans="1:17" s="457" customFormat="1" ht="12.75">
      <c r="A53" s="767"/>
      <c r="B53" s="407" t="s">
        <v>142</v>
      </c>
      <c r="C53" s="408">
        <v>581</v>
      </c>
      <c r="D53" s="408">
        <v>582</v>
      </c>
      <c r="E53" s="408">
        <v>490</v>
      </c>
      <c r="F53" s="408">
        <v>521</v>
      </c>
      <c r="G53" s="408">
        <v>507</v>
      </c>
      <c r="H53" s="408">
        <v>502</v>
      </c>
      <c r="I53" s="408">
        <v>507</v>
      </c>
      <c r="J53" s="408">
        <v>527</v>
      </c>
      <c r="K53" s="408">
        <v>504</v>
      </c>
      <c r="L53" s="408">
        <v>520</v>
      </c>
      <c r="M53" s="408">
        <v>515</v>
      </c>
      <c r="N53" s="408">
        <v>513</v>
      </c>
      <c r="O53" s="408">
        <v>523</v>
      </c>
      <c r="P53" s="408">
        <v>525</v>
      </c>
      <c r="Q53" s="469">
        <v>512</v>
      </c>
    </row>
    <row r="54" spans="1:17" s="457" customFormat="1" ht="12.75">
      <c r="A54" s="767"/>
      <c r="B54" s="407" t="s">
        <v>137</v>
      </c>
      <c r="C54" s="408">
        <v>564</v>
      </c>
      <c r="D54" s="408">
        <v>580</v>
      </c>
      <c r="E54" s="408">
        <v>498</v>
      </c>
      <c r="F54" s="408">
        <v>538</v>
      </c>
      <c r="G54" s="408">
        <v>545</v>
      </c>
      <c r="H54" s="408">
        <v>530</v>
      </c>
      <c r="I54" s="408">
        <v>539</v>
      </c>
      <c r="J54" s="408">
        <v>547</v>
      </c>
      <c r="K54" s="408">
        <v>529</v>
      </c>
      <c r="L54" s="408">
        <v>549</v>
      </c>
      <c r="M54" s="408">
        <v>539</v>
      </c>
      <c r="N54" s="408">
        <v>536</v>
      </c>
      <c r="O54" s="408">
        <v>540</v>
      </c>
      <c r="P54" s="408">
        <v>542</v>
      </c>
      <c r="Q54" s="469">
        <v>526</v>
      </c>
    </row>
    <row r="55" spans="1:17" s="457" customFormat="1" ht="12.75">
      <c r="A55" s="767"/>
      <c r="B55" s="410" t="s">
        <v>127</v>
      </c>
      <c r="C55" s="409">
        <v>114</v>
      </c>
      <c r="D55" s="409">
        <v>66</v>
      </c>
      <c r="E55" s="409">
        <v>25</v>
      </c>
      <c r="F55" s="409">
        <v>38</v>
      </c>
      <c r="G55" s="409">
        <v>40</v>
      </c>
      <c r="H55" s="409">
        <v>46</v>
      </c>
      <c r="I55" s="409">
        <v>70</v>
      </c>
      <c r="J55" s="409">
        <v>48</v>
      </c>
      <c r="K55" s="409">
        <v>49</v>
      </c>
      <c r="L55" s="409">
        <v>40</v>
      </c>
      <c r="M55" s="409">
        <v>69</v>
      </c>
      <c r="N55" s="409">
        <v>60</v>
      </c>
      <c r="O55" s="409">
        <v>56</v>
      </c>
      <c r="P55" s="409">
        <v>64</v>
      </c>
      <c r="Q55" s="412">
        <v>59</v>
      </c>
    </row>
    <row r="56" spans="1:17" s="457" customFormat="1" ht="12.75">
      <c r="A56" s="767" t="s">
        <v>299</v>
      </c>
      <c r="B56" s="407" t="s">
        <v>518</v>
      </c>
      <c r="C56" s="512">
        <v>1198</v>
      </c>
      <c r="D56" s="512">
        <v>1185</v>
      </c>
      <c r="E56" s="512">
        <v>1148</v>
      </c>
      <c r="F56" s="512">
        <v>1189</v>
      </c>
      <c r="G56" s="512">
        <v>1187</v>
      </c>
      <c r="H56" s="512">
        <v>1207</v>
      </c>
      <c r="I56" s="512">
        <v>1216</v>
      </c>
      <c r="J56" s="512">
        <v>1233</v>
      </c>
      <c r="K56" s="512">
        <v>1209</v>
      </c>
      <c r="L56" s="512">
        <v>1221</v>
      </c>
      <c r="M56" s="512">
        <v>1224</v>
      </c>
      <c r="N56" s="512">
        <v>1192</v>
      </c>
      <c r="O56" s="512">
        <v>1174</v>
      </c>
      <c r="P56" s="512">
        <v>1225</v>
      </c>
      <c r="Q56" s="517">
        <v>1131</v>
      </c>
    </row>
    <row r="57" spans="1:17" s="457" customFormat="1" ht="12.75">
      <c r="A57" s="767"/>
      <c r="B57" s="407" t="s">
        <v>142</v>
      </c>
      <c r="C57" s="408">
        <v>602</v>
      </c>
      <c r="D57" s="408">
        <v>610</v>
      </c>
      <c r="E57" s="408">
        <v>575</v>
      </c>
      <c r="F57" s="408">
        <v>595</v>
      </c>
      <c r="G57" s="408">
        <v>579</v>
      </c>
      <c r="H57" s="408">
        <v>597</v>
      </c>
      <c r="I57" s="408">
        <v>634</v>
      </c>
      <c r="J57" s="408">
        <v>604</v>
      </c>
      <c r="K57" s="408">
        <v>602</v>
      </c>
      <c r="L57" s="408">
        <v>603</v>
      </c>
      <c r="M57" s="408">
        <v>608</v>
      </c>
      <c r="N57" s="408">
        <v>583</v>
      </c>
      <c r="O57" s="408">
        <v>590</v>
      </c>
      <c r="P57" s="408">
        <v>595</v>
      </c>
      <c r="Q57" s="469">
        <v>562</v>
      </c>
    </row>
    <row r="58" spans="1:17" s="457" customFormat="1" ht="12.75">
      <c r="A58" s="767"/>
      <c r="B58" s="407" t="s">
        <v>137</v>
      </c>
      <c r="C58" s="408">
        <v>601</v>
      </c>
      <c r="D58" s="408">
        <v>581</v>
      </c>
      <c r="E58" s="408">
        <v>574</v>
      </c>
      <c r="F58" s="408">
        <v>594</v>
      </c>
      <c r="G58" s="408">
        <v>608</v>
      </c>
      <c r="H58" s="408">
        <v>610</v>
      </c>
      <c r="I58" s="408">
        <v>582</v>
      </c>
      <c r="J58" s="408">
        <v>629</v>
      </c>
      <c r="K58" s="408">
        <v>607</v>
      </c>
      <c r="L58" s="408">
        <v>619</v>
      </c>
      <c r="M58" s="408">
        <v>616</v>
      </c>
      <c r="N58" s="408">
        <v>608</v>
      </c>
      <c r="O58" s="408">
        <v>584</v>
      </c>
      <c r="P58" s="408">
        <v>630</v>
      </c>
      <c r="Q58" s="469">
        <v>569</v>
      </c>
    </row>
    <row r="59" spans="1:17" s="457" customFormat="1" ht="12.75">
      <c r="A59" s="767"/>
      <c r="B59" s="410" t="s">
        <v>127</v>
      </c>
      <c r="C59" s="409">
        <v>67</v>
      </c>
      <c r="D59" s="409">
        <v>52</v>
      </c>
      <c r="E59" s="409">
        <v>26</v>
      </c>
      <c r="F59" s="409">
        <v>14</v>
      </c>
      <c r="G59" s="409">
        <v>9</v>
      </c>
      <c r="H59" s="409">
        <v>10</v>
      </c>
      <c r="I59" s="409">
        <v>5</v>
      </c>
      <c r="J59" s="409">
        <v>8</v>
      </c>
      <c r="K59" s="409">
        <v>9</v>
      </c>
      <c r="L59" s="409">
        <v>8</v>
      </c>
      <c r="M59" s="409">
        <v>5</v>
      </c>
      <c r="N59" s="409">
        <v>6</v>
      </c>
      <c r="O59" s="409">
        <v>5</v>
      </c>
      <c r="P59" s="409">
        <v>4</v>
      </c>
      <c r="Q59" s="412">
        <v>13</v>
      </c>
    </row>
    <row r="60" spans="1:17" s="457" customFormat="1" ht="12.75">
      <c r="A60" s="767" t="s">
        <v>714</v>
      </c>
      <c r="B60" s="407" t="s">
        <v>518</v>
      </c>
      <c r="C60" s="512">
        <v>1266</v>
      </c>
      <c r="D60" s="512">
        <v>1199</v>
      </c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20"/>
    </row>
    <row r="61" spans="1:17" s="457" customFormat="1" ht="12.75">
      <c r="A61" s="767"/>
      <c r="B61" s="407" t="s">
        <v>142</v>
      </c>
      <c r="C61" s="408">
        <v>626</v>
      </c>
      <c r="D61" s="408">
        <v>592</v>
      </c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20"/>
    </row>
    <row r="62" spans="1:17" s="457" customFormat="1" ht="12.75">
      <c r="A62" s="767"/>
      <c r="B62" s="407" t="s">
        <v>137</v>
      </c>
      <c r="C62" s="408">
        <v>643</v>
      </c>
      <c r="D62" s="408">
        <v>611</v>
      </c>
      <c r="E62" s="519"/>
      <c r="F62" s="519"/>
      <c r="G62" s="519"/>
      <c r="H62" s="519"/>
      <c r="I62" s="519"/>
      <c r="J62" s="519"/>
      <c r="K62" s="519"/>
      <c r="L62" s="519"/>
      <c r="M62" s="519"/>
      <c r="N62" s="519"/>
      <c r="O62" s="519"/>
      <c r="P62" s="519"/>
      <c r="Q62" s="520"/>
    </row>
    <row r="63" spans="1:17" s="457" customFormat="1" ht="12.75">
      <c r="A63" s="767"/>
      <c r="B63" s="410" t="s">
        <v>127</v>
      </c>
      <c r="C63" s="409">
        <v>19</v>
      </c>
      <c r="D63" s="409">
        <v>20</v>
      </c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20"/>
    </row>
    <row r="64" spans="1:17" s="457" customFormat="1" ht="12.75">
      <c r="A64" s="767" t="s">
        <v>393</v>
      </c>
      <c r="B64" s="407" t="s">
        <v>518</v>
      </c>
      <c r="C64" s="512">
        <v>1072</v>
      </c>
      <c r="D64" s="512">
        <v>1064</v>
      </c>
      <c r="E64" s="512">
        <v>977</v>
      </c>
      <c r="F64" s="512">
        <v>995</v>
      </c>
      <c r="G64" s="512">
        <v>1007</v>
      </c>
      <c r="H64" s="512">
        <v>1011</v>
      </c>
      <c r="I64" s="512">
        <v>1023</v>
      </c>
      <c r="J64" s="512">
        <v>1035</v>
      </c>
      <c r="K64" s="512">
        <v>1019</v>
      </c>
      <c r="L64" s="512">
        <v>1018</v>
      </c>
      <c r="M64" s="512">
        <v>1022</v>
      </c>
      <c r="N64" s="512">
        <v>1032</v>
      </c>
      <c r="O64" s="512">
        <v>1005</v>
      </c>
      <c r="P64" s="512">
        <v>1009</v>
      </c>
      <c r="Q64" s="517">
        <v>1051</v>
      </c>
    </row>
    <row r="65" spans="1:17" s="457" customFormat="1" ht="12.75">
      <c r="A65" s="767"/>
      <c r="B65" s="407" t="s">
        <v>142</v>
      </c>
      <c r="C65" s="408">
        <v>540</v>
      </c>
      <c r="D65" s="408">
        <v>536</v>
      </c>
      <c r="E65" s="408">
        <v>482</v>
      </c>
      <c r="F65" s="408">
        <v>492</v>
      </c>
      <c r="G65" s="408">
        <v>503</v>
      </c>
      <c r="H65" s="408">
        <v>497</v>
      </c>
      <c r="I65" s="408">
        <v>503</v>
      </c>
      <c r="J65" s="408">
        <v>502</v>
      </c>
      <c r="K65" s="408">
        <v>495</v>
      </c>
      <c r="L65" s="408">
        <v>497</v>
      </c>
      <c r="M65" s="408">
        <v>499</v>
      </c>
      <c r="N65" s="408">
        <v>498</v>
      </c>
      <c r="O65" s="408">
        <v>485</v>
      </c>
      <c r="P65" s="408">
        <v>491</v>
      </c>
      <c r="Q65" s="469">
        <v>517</v>
      </c>
    </row>
    <row r="66" spans="1:17" s="457" customFormat="1" ht="12.75">
      <c r="A66" s="767"/>
      <c r="B66" s="407" t="s">
        <v>137</v>
      </c>
      <c r="C66" s="408">
        <v>538</v>
      </c>
      <c r="D66" s="408">
        <v>530</v>
      </c>
      <c r="E66" s="408">
        <v>496</v>
      </c>
      <c r="F66" s="408">
        <v>503</v>
      </c>
      <c r="G66" s="408">
        <v>504</v>
      </c>
      <c r="H66" s="408">
        <v>515</v>
      </c>
      <c r="I66" s="408">
        <v>520</v>
      </c>
      <c r="J66" s="408">
        <v>533</v>
      </c>
      <c r="K66" s="408">
        <v>524</v>
      </c>
      <c r="L66" s="408">
        <v>521</v>
      </c>
      <c r="M66" s="408">
        <v>523</v>
      </c>
      <c r="N66" s="408">
        <v>534</v>
      </c>
      <c r="O66" s="408">
        <v>520</v>
      </c>
      <c r="P66" s="408">
        <v>518</v>
      </c>
      <c r="Q66" s="469">
        <v>533</v>
      </c>
    </row>
    <row r="67" spans="1:17" s="457" customFormat="1" ht="12.75">
      <c r="A67" s="767"/>
      <c r="B67" s="410" t="s">
        <v>127</v>
      </c>
      <c r="C67" s="409">
        <v>167</v>
      </c>
      <c r="D67" s="409">
        <v>135</v>
      </c>
      <c r="E67" s="409">
        <v>111</v>
      </c>
      <c r="F67" s="409">
        <v>119</v>
      </c>
      <c r="G67" s="409">
        <v>119</v>
      </c>
      <c r="H67" s="409">
        <v>158</v>
      </c>
      <c r="I67" s="409">
        <v>158</v>
      </c>
      <c r="J67" s="409">
        <v>185</v>
      </c>
      <c r="K67" s="409">
        <v>191</v>
      </c>
      <c r="L67" s="409">
        <v>191</v>
      </c>
      <c r="M67" s="409">
        <v>225</v>
      </c>
      <c r="N67" s="409">
        <v>208</v>
      </c>
      <c r="O67" s="409">
        <v>215</v>
      </c>
      <c r="P67" s="409">
        <v>151</v>
      </c>
      <c r="Q67" s="412">
        <v>122</v>
      </c>
    </row>
    <row r="68" spans="1:17" s="457" customFormat="1" ht="12.75">
      <c r="A68" s="767" t="s">
        <v>668</v>
      </c>
      <c r="B68" s="407" t="s">
        <v>518</v>
      </c>
      <c r="C68" s="512">
        <v>1182</v>
      </c>
      <c r="D68" s="512">
        <v>1125</v>
      </c>
      <c r="E68" s="512">
        <v>980</v>
      </c>
      <c r="F68" s="519"/>
      <c r="G68" s="519"/>
      <c r="H68" s="519"/>
      <c r="I68" s="519"/>
      <c r="J68" s="519"/>
      <c r="K68" s="519"/>
      <c r="L68" s="519"/>
      <c r="M68" s="519"/>
      <c r="N68" s="519"/>
      <c r="O68" s="519"/>
      <c r="P68" s="519"/>
      <c r="Q68" s="520"/>
    </row>
    <row r="69" spans="1:17" s="457" customFormat="1" ht="12.75">
      <c r="A69" s="767"/>
      <c r="B69" s="407" t="s">
        <v>142</v>
      </c>
      <c r="C69" s="408">
        <v>602</v>
      </c>
      <c r="D69" s="408">
        <v>575</v>
      </c>
      <c r="E69" s="408">
        <v>455</v>
      </c>
      <c r="F69" s="519"/>
      <c r="G69" s="519"/>
      <c r="H69" s="519"/>
      <c r="I69" s="519"/>
      <c r="J69" s="519"/>
      <c r="K69" s="519"/>
      <c r="L69" s="519"/>
      <c r="M69" s="519"/>
      <c r="N69" s="519"/>
      <c r="O69" s="519"/>
      <c r="P69" s="519"/>
      <c r="Q69" s="520"/>
    </row>
    <row r="70" spans="1:17" s="457" customFormat="1" ht="12.75">
      <c r="A70" s="767"/>
      <c r="B70" s="407" t="s">
        <v>137</v>
      </c>
      <c r="C70" s="408">
        <v>592</v>
      </c>
      <c r="D70" s="408">
        <v>558</v>
      </c>
      <c r="E70" s="408">
        <v>525</v>
      </c>
      <c r="F70" s="519"/>
      <c r="G70" s="519"/>
      <c r="H70" s="519"/>
      <c r="I70" s="519"/>
      <c r="J70" s="519"/>
      <c r="K70" s="519"/>
      <c r="L70" s="519"/>
      <c r="M70" s="519"/>
      <c r="N70" s="519"/>
      <c r="O70" s="519"/>
      <c r="P70" s="519"/>
      <c r="Q70" s="520"/>
    </row>
    <row r="71" spans="1:17" s="457" customFormat="1" ht="12.75">
      <c r="A71" s="767"/>
      <c r="B71" s="410" t="s">
        <v>127</v>
      </c>
      <c r="C71" s="409">
        <v>6</v>
      </c>
      <c r="D71" s="409">
        <v>6</v>
      </c>
      <c r="E71" s="409">
        <v>2</v>
      </c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20"/>
    </row>
    <row r="72" spans="1:17" s="457" customFormat="1" ht="12.75">
      <c r="A72" s="767" t="s">
        <v>122</v>
      </c>
      <c r="B72" s="407" t="s">
        <v>518</v>
      </c>
      <c r="C72" s="519"/>
      <c r="D72" s="519"/>
      <c r="E72" s="519"/>
      <c r="F72" s="519"/>
      <c r="G72" s="519"/>
      <c r="H72" s="512">
        <v>987</v>
      </c>
      <c r="I72" s="512">
        <v>996</v>
      </c>
      <c r="J72" s="512">
        <v>1014</v>
      </c>
      <c r="K72" s="512">
        <v>1016</v>
      </c>
      <c r="L72" s="512">
        <v>1019</v>
      </c>
      <c r="M72" s="512">
        <v>1030</v>
      </c>
      <c r="N72" s="512">
        <v>1040</v>
      </c>
      <c r="O72" s="512">
        <v>1020</v>
      </c>
      <c r="P72" s="512">
        <v>1027</v>
      </c>
      <c r="Q72" s="517">
        <v>1059</v>
      </c>
    </row>
    <row r="73" spans="1:17" s="457" customFormat="1" ht="12.75">
      <c r="A73" s="767"/>
      <c r="B73" s="407" t="s">
        <v>142</v>
      </c>
      <c r="C73" s="521"/>
      <c r="D73" s="521"/>
      <c r="E73" s="521"/>
      <c r="F73" s="521"/>
      <c r="G73" s="521"/>
      <c r="H73" s="408">
        <v>488</v>
      </c>
      <c r="I73" s="408">
        <v>492</v>
      </c>
      <c r="J73" s="408">
        <v>502</v>
      </c>
      <c r="K73" s="408">
        <v>502</v>
      </c>
      <c r="L73" s="408">
        <v>503</v>
      </c>
      <c r="M73" s="408">
        <v>506</v>
      </c>
      <c r="N73" s="408">
        <v>512</v>
      </c>
      <c r="O73" s="408">
        <v>503</v>
      </c>
      <c r="P73" s="408">
        <v>508</v>
      </c>
      <c r="Q73" s="469">
        <v>524</v>
      </c>
    </row>
    <row r="74" spans="1:17" s="457" customFormat="1" ht="12.75">
      <c r="A74" s="767"/>
      <c r="B74" s="407" t="s">
        <v>137</v>
      </c>
      <c r="C74" s="521"/>
      <c r="D74" s="521"/>
      <c r="E74" s="521"/>
      <c r="F74" s="521"/>
      <c r="G74" s="521"/>
      <c r="H74" s="408">
        <v>499</v>
      </c>
      <c r="I74" s="408">
        <v>504</v>
      </c>
      <c r="J74" s="408">
        <v>512</v>
      </c>
      <c r="K74" s="408">
        <v>515</v>
      </c>
      <c r="L74" s="408">
        <v>516</v>
      </c>
      <c r="M74" s="408">
        <v>524</v>
      </c>
      <c r="N74" s="408">
        <v>528</v>
      </c>
      <c r="O74" s="408">
        <v>518</v>
      </c>
      <c r="P74" s="408">
        <v>518</v>
      </c>
      <c r="Q74" s="469">
        <v>535</v>
      </c>
    </row>
    <row r="75" spans="1:17" s="457" customFormat="1" ht="12.75">
      <c r="A75" s="767"/>
      <c r="B75" s="410" t="s">
        <v>127</v>
      </c>
      <c r="C75" s="519"/>
      <c r="D75" s="519"/>
      <c r="E75" s="519"/>
      <c r="F75" s="519"/>
      <c r="G75" s="519"/>
      <c r="H75" s="409">
        <v>779</v>
      </c>
      <c r="I75" s="409">
        <v>968</v>
      </c>
      <c r="J75" s="409">
        <v>927</v>
      </c>
      <c r="K75" s="409">
        <v>1339</v>
      </c>
      <c r="L75" s="409">
        <v>1210</v>
      </c>
      <c r="M75" s="409">
        <v>1409</v>
      </c>
      <c r="N75" s="409">
        <v>1263</v>
      </c>
      <c r="O75" s="409">
        <v>1459</v>
      </c>
      <c r="P75" s="409">
        <v>1391</v>
      </c>
      <c r="Q75" s="412">
        <v>1145</v>
      </c>
    </row>
    <row r="76" spans="1:17" s="457" customFormat="1" ht="12.75">
      <c r="A76" s="767" t="s">
        <v>564</v>
      </c>
      <c r="B76" s="407" t="s">
        <v>518</v>
      </c>
      <c r="C76" s="519"/>
      <c r="D76" s="519"/>
      <c r="E76" s="519"/>
      <c r="F76" s="512">
        <v>972</v>
      </c>
      <c r="G76" s="512">
        <v>977</v>
      </c>
      <c r="H76" s="512">
        <v>1020</v>
      </c>
      <c r="I76" s="519"/>
      <c r="J76" s="519"/>
      <c r="K76" s="519"/>
      <c r="L76" s="519"/>
      <c r="M76" s="519"/>
      <c r="N76" s="519"/>
      <c r="O76" s="519"/>
      <c r="P76" s="519"/>
      <c r="Q76" s="520"/>
    </row>
    <row r="77" spans="1:17" s="457" customFormat="1" ht="12.75">
      <c r="A77" s="767"/>
      <c r="B77" s="407" t="s">
        <v>142</v>
      </c>
      <c r="C77" s="521"/>
      <c r="D77" s="521"/>
      <c r="E77" s="521"/>
      <c r="F77" s="408">
        <v>483</v>
      </c>
      <c r="G77" s="408">
        <v>482</v>
      </c>
      <c r="H77" s="408">
        <v>490</v>
      </c>
      <c r="I77" s="521"/>
      <c r="J77" s="521"/>
      <c r="K77" s="521"/>
      <c r="L77" s="521"/>
      <c r="M77" s="521"/>
      <c r="N77" s="521"/>
      <c r="O77" s="521"/>
      <c r="P77" s="521"/>
      <c r="Q77" s="522"/>
    </row>
    <row r="78" spans="1:17" s="457" customFormat="1" ht="12.75">
      <c r="A78" s="767"/>
      <c r="B78" s="407" t="s">
        <v>137</v>
      </c>
      <c r="C78" s="521"/>
      <c r="D78" s="521"/>
      <c r="E78" s="521"/>
      <c r="F78" s="408">
        <v>489</v>
      </c>
      <c r="G78" s="408">
        <v>495</v>
      </c>
      <c r="H78" s="408">
        <v>530</v>
      </c>
      <c r="I78" s="521"/>
      <c r="J78" s="521"/>
      <c r="K78" s="521"/>
      <c r="L78" s="521"/>
      <c r="M78" s="521"/>
      <c r="N78" s="521"/>
      <c r="O78" s="521"/>
      <c r="P78" s="521"/>
      <c r="Q78" s="522"/>
    </row>
    <row r="79" spans="1:17" s="457" customFormat="1" ht="13.5" thickBot="1">
      <c r="A79" s="768"/>
      <c r="B79" s="518" t="s">
        <v>127</v>
      </c>
      <c r="C79" s="523"/>
      <c r="D79" s="523"/>
      <c r="E79" s="523"/>
      <c r="F79" s="481">
        <v>755</v>
      </c>
      <c r="G79" s="481">
        <v>766</v>
      </c>
      <c r="H79" s="481">
        <v>1</v>
      </c>
      <c r="I79" s="523"/>
      <c r="J79" s="523"/>
      <c r="K79" s="523"/>
      <c r="L79" s="523"/>
      <c r="M79" s="523"/>
      <c r="N79" s="523"/>
      <c r="O79" s="523"/>
      <c r="P79" s="523"/>
      <c r="Q79" s="524"/>
    </row>
    <row r="81" spans="1:22" s="105" customFormat="1" ht="12.75">
      <c r="A81" s="105" t="s">
        <v>302</v>
      </c>
      <c r="B81" s="257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106"/>
      <c r="O81" s="107"/>
      <c r="P81" s="107"/>
      <c r="Q81" s="107"/>
      <c r="R81" s="107"/>
      <c r="S81" s="107"/>
      <c r="T81" s="107"/>
      <c r="U81" s="107"/>
      <c r="V81" s="107"/>
    </row>
  </sheetData>
  <mergeCells count="18">
    <mergeCell ref="A8:A11"/>
    <mergeCell ref="A12:A15"/>
    <mergeCell ref="A16:A19"/>
    <mergeCell ref="A20:A23"/>
    <mergeCell ref="A32:A35"/>
    <mergeCell ref="A36:A39"/>
    <mergeCell ref="A24:A27"/>
    <mergeCell ref="A28:A31"/>
    <mergeCell ref="A72:A75"/>
    <mergeCell ref="A76:A79"/>
    <mergeCell ref="A40:A43"/>
    <mergeCell ref="A44:A47"/>
    <mergeCell ref="A48:A51"/>
    <mergeCell ref="A52:A55"/>
    <mergeCell ref="A56:A59"/>
    <mergeCell ref="A64:A67"/>
    <mergeCell ref="A68:A71"/>
    <mergeCell ref="A60:A63"/>
  </mergeCells>
  <phoneticPr fontId="2" type="noConversion"/>
  <hyperlinks>
    <hyperlink ref="A81" location="Definitions!A1" display="Click here to see notes, definitions, and source" xr:uid="{00000000-0004-0000-1C00-000000000000}"/>
    <hyperlink ref="O1" location="'Table of Contents'!A1" display="Contents" xr:uid="{00000000-0004-0000-1C00-000001000000}"/>
  </hyperlinks>
  <printOptions horizontalCentered="1"/>
  <pageMargins left="0.51" right="0.42" top="0.81" bottom="0.73" header="0.69" footer="0.61"/>
  <pageSetup fitToHeight="3" orientation="landscape" r:id="rId1"/>
  <headerFooter alignWithMargins="0"/>
  <rowBreaks count="2" manualBreakCount="2">
    <brk id="35" max="16383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H25"/>
  <sheetViews>
    <sheetView workbookViewId="0"/>
  </sheetViews>
  <sheetFormatPr defaultRowHeight="12.75"/>
  <cols>
    <col min="1" max="1" width="13" style="110" customWidth="1"/>
    <col min="2" max="2" width="12.28515625" style="109" customWidth="1"/>
    <col min="3" max="4" width="12.85546875" style="109" customWidth="1"/>
    <col min="5" max="5" width="13.42578125" style="109" bestFit="1" customWidth="1"/>
    <col min="6" max="6" width="12.7109375" style="109" bestFit="1" customWidth="1"/>
    <col min="7" max="7" width="11.28515625" style="109" customWidth="1"/>
    <col min="8" max="16384" width="9.140625" style="110"/>
  </cols>
  <sheetData>
    <row r="1" spans="1:8" ht="15.75">
      <c r="A1" s="91" t="s">
        <v>209</v>
      </c>
      <c r="G1" s="99" t="s">
        <v>390</v>
      </c>
    </row>
    <row r="2" spans="1:8" ht="16.5" customHeight="1">
      <c r="A2" s="94" t="s">
        <v>307</v>
      </c>
    </row>
    <row r="3" spans="1:8" ht="16.5" customHeight="1">
      <c r="A3" s="98" t="s">
        <v>143</v>
      </c>
    </row>
    <row r="4" spans="1:8" ht="16.5" customHeight="1">
      <c r="A4" s="98" t="s">
        <v>467</v>
      </c>
      <c r="G4" s="111"/>
      <c r="H4" s="112"/>
    </row>
    <row r="5" spans="1:8" ht="16.5" customHeight="1">
      <c r="A5" s="98" t="s">
        <v>739</v>
      </c>
    </row>
    <row r="6" spans="1:8" ht="13.5" thickBot="1">
      <c r="A6" s="113"/>
      <c r="B6" s="114"/>
      <c r="C6" s="114"/>
    </row>
    <row r="7" spans="1:8" ht="57" customHeight="1">
      <c r="A7" s="69" t="s">
        <v>311</v>
      </c>
      <c r="B7" s="20" t="s">
        <v>320</v>
      </c>
      <c r="C7" s="20" t="s">
        <v>438</v>
      </c>
      <c r="D7" s="20" t="s">
        <v>429</v>
      </c>
      <c r="E7" s="71" t="s">
        <v>439</v>
      </c>
      <c r="F7" s="20" t="s">
        <v>440</v>
      </c>
      <c r="G7" s="70" t="s">
        <v>282</v>
      </c>
    </row>
    <row r="8" spans="1:8" ht="23.25" customHeight="1">
      <c r="A8" s="72" t="s">
        <v>737</v>
      </c>
      <c r="B8" s="81">
        <v>2192</v>
      </c>
      <c r="C8" s="81">
        <v>148</v>
      </c>
      <c r="D8" s="81">
        <v>174</v>
      </c>
      <c r="E8" s="310">
        <f t="shared" ref="E8:E13" si="0">SUM(B8:D8)</f>
        <v>2514</v>
      </c>
      <c r="F8" s="82">
        <v>2218</v>
      </c>
      <c r="G8" s="275">
        <f>SUM(E8,F8)</f>
        <v>4732</v>
      </c>
    </row>
    <row r="9" spans="1:8" ht="23.25" customHeight="1">
      <c r="A9" s="72" t="s">
        <v>709</v>
      </c>
      <c r="B9" s="81">
        <v>2318</v>
      </c>
      <c r="C9" s="81">
        <v>132</v>
      </c>
      <c r="D9" s="81">
        <v>194</v>
      </c>
      <c r="E9" s="310">
        <f t="shared" si="0"/>
        <v>2644</v>
      </c>
      <c r="F9" s="82">
        <v>2581</v>
      </c>
      <c r="G9" s="275">
        <f>SUM(E9,F9)</f>
        <v>5225</v>
      </c>
    </row>
    <row r="10" spans="1:8" ht="23.25" customHeight="1">
      <c r="A10" s="72" t="s">
        <v>666</v>
      </c>
      <c r="B10" s="81">
        <v>2251</v>
      </c>
      <c r="C10" s="81">
        <v>108</v>
      </c>
      <c r="D10" s="81">
        <v>256</v>
      </c>
      <c r="E10" s="310">
        <f t="shared" si="0"/>
        <v>2615</v>
      </c>
      <c r="F10" s="82">
        <v>2509</v>
      </c>
      <c r="G10" s="275">
        <f>SUM(E10,F10)</f>
        <v>5124</v>
      </c>
    </row>
    <row r="11" spans="1:8" ht="23.25" customHeight="1">
      <c r="A11" s="72" t="s">
        <v>624</v>
      </c>
      <c r="B11" s="81">
        <v>2133</v>
      </c>
      <c r="C11" s="81">
        <v>122</v>
      </c>
      <c r="D11" s="81">
        <v>236</v>
      </c>
      <c r="E11" s="310">
        <f t="shared" si="0"/>
        <v>2491</v>
      </c>
      <c r="F11" s="82">
        <v>2291</v>
      </c>
      <c r="G11" s="275">
        <f t="shared" ref="G11:G16" si="1">SUM(E11,F11)</f>
        <v>4782</v>
      </c>
    </row>
    <row r="12" spans="1:8" ht="23.25" customHeight="1">
      <c r="A12" s="72" t="s">
        <v>588</v>
      </c>
      <c r="B12" s="81">
        <v>2144</v>
      </c>
      <c r="C12" s="81">
        <v>113</v>
      </c>
      <c r="D12" s="81">
        <v>254</v>
      </c>
      <c r="E12" s="310">
        <f t="shared" si="0"/>
        <v>2511</v>
      </c>
      <c r="F12" s="82">
        <v>2357</v>
      </c>
      <c r="G12" s="275">
        <f t="shared" si="1"/>
        <v>4868</v>
      </c>
    </row>
    <row r="13" spans="1:8" ht="23.25" customHeight="1">
      <c r="A13" s="72" t="s">
        <v>562</v>
      </c>
      <c r="B13" s="81">
        <v>2200</v>
      </c>
      <c r="C13" s="81">
        <v>114</v>
      </c>
      <c r="D13" s="81">
        <v>256</v>
      </c>
      <c r="E13" s="310">
        <f t="shared" si="0"/>
        <v>2570</v>
      </c>
      <c r="F13" s="82">
        <v>2343</v>
      </c>
      <c r="G13" s="275">
        <f t="shared" si="1"/>
        <v>4913</v>
      </c>
    </row>
    <row r="14" spans="1:8" ht="23.25" customHeight="1">
      <c r="A14" s="72" t="s">
        <v>528</v>
      </c>
      <c r="B14" s="81">
        <v>2140</v>
      </c>
      <c r="C14" s="81">
        <v>114</v>
      </c>
      <c r="D14" s="81">
        <v>279</v>
      </c>
      <c r="E14" s="310">
        <f t="shared" ref="E14:E22" si="2">SUM(B14:D14)</f>
        <v>2533</v>
      </c>
      <c r="F14" s="82">
        <v>2602</v>
      </c>
      <c r="G14" s="275">
        <f t="shared" si="1"/>
        <v>5135</v>
      </c>
    </row>
    <row r="15" spans="1:8" ht="23.25" customHeight="1">
      <c r="A15" s="72" t="s">
        <v>519</v>
      </c>
      <c r="B15" s="81">
        <v>2244</v>
      </c>
      <c r="C15" s="81">
        <v>74</v>
      </c>
      <c r="D15" s="81">
        <v>235</v>
      </c>
      <c r="E15" s="310">
        <f t="shared" si="2"/>
        <v>2553</v>
      </c>
      <c r="F15" s="82">
        <v>2469</v>
      </c>
      <c r="G15" s="275">
        <f t="shared" si="1"/>
        <v>5022</v>
      </c>
    </row>
    <row r="16" spans="1:8" ht="23.25" customHeight="1">
      <c r="A16" s="72" t="s">
        <v>466</v>
      </c>
      <c r="B16" s="81">
        <v>2271</v>
      </c>
      <c r="C16" s="81">
        <v>43</v>
      </c>
      <c r="D16" s="81">
        <v>154</v>
      </c>
      <c r="E16" s="310">
        <f t="shared" si="2"/>
        <v>2468</v>
      </c>
      <c r="F16" s="82">
        <v>2566</v>
      </c>
      <c r="G16" s="275">
        <f t="shared" si="1"/>
        <v>5034</v>
      </c>
    </row>
    <row r="17" spans="1:7" ht="23.25" customHeight="1">
      <c r="A17" s="72" t="s">
        <v>451</v>
      </c>
      <c r="B17" s="81">
        <v>2200</v>
      </c>
      <c r="C17" s="81">
        <v>50</v>
      </c>
      <c r="D17" s="81">
        <v>140</v>
      </c>
      <c r="E17" s="310">
        <f t="shared" si="2"/>
        <v>2390</v>
      </c>
      <c r="F17" s="82">
        <v>2199</v>
      </c>
      <c r="G17" s="275">
        <f>E17+F17</f>
        <v>4589</v>
      </c>
    </row>
    <row r="18" spans="1:7" ht="23.25" customHeight="1">
      <c r="A18" s="72" t="s">
        <v>392</v>
      </c>
      <c r="B18" s="81">
        <v>2369</v>
      </c>
      <c r="C18" s="81">
        <v>57</v>
      </c>
      <c r="D18" s="81">
        <v>114</v>
      </c>
      <c r="E18" s="310">
        <f t="shared" si="2"/>
        <v>2540</v>
      </c>
      <c r="F18" s="82">
        <v>2595</v>
      </c>
      <c r="G18" s="275">
        <v>5135</v>
      </c>
    </row>
    <row r="19" spans="1:7" ht="23.25" customHeight="1">
      <c r="A19" s="72" t="s">
        <v>374</v>
      </c>
      <c r="B19" s="81">
        <v>2261</v>
      </c>
      <c r="C19" s="83"/>
      <c r="D19" s="81">
        <v>73</v>
      </c>
      <c r="E19" s="310">
        <f t="shared" si="2"/>
        <v>2334</v>
      </c>
      <c r="F19" s="82">
        <v>2397</v>
      </c>
      <c r="G19" s="275">
        <v>4731</v>
      </c>
    </row>
    <row r="20" spans="1:7" ht="23.25" customHeight="1">
      <c r="A20" s="72" t="s">
        <v>147</v>
      </c>
      <c r="B20" s="81">
        <v>2343</v>
      </c>
      <c r="C20" s="83"/>
      <c r="D20" s="81">
        <v>88</v>
      </c>
      <c r="E20" s="310">
        <f t="shared" si="2"/>
        <v>2431</v>
      </c>
      <c r="F20" s="82">
        <v>2397</v>
      </c>
      <c r="G20" s="275">
        <v>4828</v>
      </c>
    </row>
    <row r="21" spans="1:7" ht="23.25" customHeight="1">
      <c r="A21" s="72" t="s">
        <v>16</v>
      </c>
      <c r="B21" s="81">
        <v>2263</v>
      </c>
      <c r="C21" s="83"/>
      <c r="D21" s="81">
        <v>76</v>
      </c>
      <c r="E21" s="310">
        <f t="shared" si="2"/>
        <v>2339</v>
      </c>
      <c r="F21" s="82">
        <v>2235</v>
      </c>
      <c r="G21" s="275">
        <v>4574</v>
      </c>
    </row>
    <row r="22" spans="1:7" ht="23.25" customHeight="1" thickBot="1">
      <c r="A22" s="544" t="s">
        <v>15</v>
      </c>
      <c r="B22" s="545">
        <v>2360</v>
      </c>
      <c r="C22" s="546"/>
      <c r="D22" s="545">
        <v>93</v>
      </c>
      <c r="E22" s="547">
        <f t="shared" si="2"/>
        <v>2453</v>
      </c>
      <c r="F22" s="548">
        <v>1906</v>
      </c>
      <c r="G22" s="549">
        <v>4359</v>
      </c>
    </row>
    <row r="24" spans="1:7">
      <c r="A24" s="105" t="s">
        <v>302</v>
      </c>
      <c r="B24" s="107"/>
      <c r="C24" s="107"/>
    </row>
    <row r="25" spans="1:7">
      <c r="A25" s="630" t="s">
        <v>712</v>
      </c>
    </row>
  </sheetData>
  <phoneticPr fontId="2" type="noConversion"/>
  <hyperlinks>
    <hyperlink ref="G1" location="'Table of Contents'!A1" display="contents" xr:uid="{00000000-0004-0000-0200-000000000000}"/>
    <hyperlink ref="A24" location="Definitions!A1" display="Click here to see notes, definitions, and source" xr:uid="{00000000-0004-0000-0200-000001000000}"/>
  </hyperlinks>
  <printOptions horizontalCentered="1"/>
  <pageMargins left="0.5" right="0.5" top="0.6" bottom="0.6" header="0.5" footer="0.5"/>
  <pageSetup orientation="landscape" horizontalDpi="4294967294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48"/>
    <pageSetUpPr fitToPage="1"/>
  </sheetPr>
  <dimension ref="A1:M31"/>
  <sheetViews>
    <sheetView workbookViewId="0">
      <selection activeCell="F8" sqref="F8"/>
    </sheetView>
  </sheetViews>
  <sheetFormatPr defaultRowHeight="12.75"/>
  <cols>
    <col min="1" max="1" width="12.5703125" style="150" customWidth="1"/>
    <col min="2" max="2" width="21.42578125" style="139" customWidth="1"/>
    <col min="3" max="3" width="20.85546875" style="123" customWidth="1"/>
    <col min="4" max="4" width="22.7109375" style="122" customWidth="1"/>
    <col min="5" max="5" width="8.140625" style="123" bestFit="1" customWidth="1"/>
    <col min="6" max="16384" width="9.140625" style="123"/>
  </cols>
  <sheetData>
    <row r="1" spans="1:6" ht="15.75">
      <c r="A1" s="176" t="s">
        <v>361</v>
      </c>
      <c r="D1" s="140" t="s">
        <v>390</v>
      </c>
    </row>
    <row r="2" spans="1:6" ht="15">
      <c r="A2" s="178" t="s">
        <v>307</v>
      </c>
    </row>
    <row r="3" spans="1:6">
      <c r="A3" s="150" t="s">
        <v>318</v>
      </c>
    </row>
    <row r="4" spans="1:6" s="112" customFormat="1" ht="15.75">
      <c r="A4" s="150" t="s">
        <v>493</v>
      </c>
      <c r="B4" s="225"/>
      <c r="C4" s="91"/>
      <c r="D4" s="91"/>
    </row>
    <row r="5" spans="1:6" s="112" customFormat="1" ht="15.75">
      <c r="A5" s="150" t="s">
        <v>711</v>
      </c>
      <c r="B5" s="225"/>
      <c r="C5" s="91"/>
      <c r="E5" s="123"/>
      <c r="F5" s="123"/>
    </row>
    <row r="6" spans="1:6" ht="13.5" thickBot="1">
      <c r="B6" s="169"/>
      <c r="C6" s="122"/>
    </row>
    <row r="7" spans="1:6" ht="28.5" customHeight="1">
      <c r="A7" s="40" t="s">
        <v>359</v>
      </c>
      <c r="B7" s="52" t="s">
        <v>357</v>
      </c>
      <c r="C7" s="52" t="s">
        <v>358</v>
      </c>
      <c r="D7" s="53" t="s">
        <v>354</v>
      </c>
    </row>
    <row r="8" spans="1:6" ht="15.95" customHeight="1">
      <c r="A8" s="35" t="s">
        <v>709</v>
      </c>
      <c r="B8" s="143">
        <v>5214</v>
      </c>
      <c r="C8" s="143">
        <v>3957</v>
      </c>
      <c r="D8" s="413">
        <f>C8/B8</f>
        <v>0.7589182968929804</v>
      </c>
      <c r="E8" s="260"/>
    </row>
    <row r="9" spans="1:6" ht="15.95" customHeight="1">
      <c r="A9" s="35" t="s">
        <v>666</v>
      </c>
      <c r="B9" s="143">
        <v>5108</v>
      </c>
      <c r="C9" s="143">
        <v>4064</v>
      </c>
      <c r="D9" s="413">
        <f>C9/B9</f>
        <v>0.79561472200469852</v>
      </c>
      <c r="E9" s="260"/>
    </row>
    <row r="10" spans="1:6" ht="15.95" customHeight="1">
      <c r="A10" s="35" t="s">
        <v>624</v>
      </c>
      <c r="B10" s="143">
        <v>4769</v>
      </c>
      <c r="C10" s="143">
        <v>3780</v>
      </c>
      <c r="D10" s="413">
        <f>C10/B10</f>
        <v>0.7926189976934368</v>
      </c>
      <c r="E10" s="260"/>
    </row>
    <row r="11" spans="1:6" ht="15.95" customHeight="1">
      <c r="A11" s="35" t="s">
        <v>588</v>
      </c>
      <c r="B11" s="143">
        <v>4850</v>
      </c>
      <c r="C11" s="143">
        <v>3822</v>
      </c>
      <c r="D11" s="413">
        <v>0.78800000000000003</v>
      </c>
      <c r="E11" s="260"/>
    </row>
    <row r="12" spans="1:6" ht="15.95" customHeight="1">
      <c r="A12" s="35" t="s">
        <v>562</v>
      </c>
      <c r="B12" s="143">
        <v>4901</v>
      </c>
      <c r="C12" s="143">
        <v>3767</v>
      </c>
      <c r="D12" s="413">
        <v>0.76900000000000002</v>
      </c>
      <c r="E12" s="260"/>
    </row>
    <row r="13" spans="1:6" ht="15.95" customHeight="1">
      <c r="A13" s="35" t="s">
        <v>528</v>
      </c>
      <c r="B13" s="143">
        <v>5106</v>
      </c>
      <c r="C13" s="143">
        <v>3935</v>
      </c>
      <c r="D13" s="413">
        <v>0.77100000000000002</v>
      </c>
      <c r="E13" s="260"/>
    </row>
    <row r="14" spans="1:6" ht="15.95" customHeight="1">
      <c r="A14" s="35" t="s">
        <v>519</v>
      </c>
      <c r="B14" s="143">
        <v>4999</v>
      </c>
      <c r="C14" s="143">
        <v>3858</v>
      </c>
      <c r="D14" s="413">
        <f>C14/B14</f>
        <v>0.77175435087017408</v>
      </c>
      <c r="E14" s="260"/>
    </row>
    <row r="15" spans="1:6" ht="15.95" customHeight="1">
      <c r="A15" s="35" t="s">
        <v>466</v>
      </c>
      <c r="B15" s="143">
        <v>5011</v>
      </c>
      <c r="C15" s="143">
        <v>3901</v>
      </c>
      <c r="D15" s="413">
        <f>C15/B15</f>
        <v>0.77848732787866692</v>
      </c>
      <c r="E15" s="260"/>
    </row>
    <row r="16" spans="1:6" ht="15.95" customHeight="1">
      <c r="A16" s="35" t="s">
        <v>451</v>
      </c>
      <c r="B16" s="143">
        <v>4558</v>
      </c>
      <c r="C16" s="143">
        <v>3648</v>
      </c>
      <c r="D16" s="413">
        <f>C16/B16</f>
        <v>0.80035103115401496</v>
      </c>
      <c r="E16" s="260"/>
    </row>
    <row r="17" spans="1:13" ht="15.95" customHeight="1">
      <c r="A17" s="35" t="s">
        <v>392</v>
      </c>
      <c r="B17" s="143">
        <v>5099</v>
      </c>
      <c r="C17" s="143">
        <v>4068</v>
      </c>
      <c r="D17" s="413">
        <f>C17/B17</f>
        <v>0.79780349088056479</v>
      </c>
      <c r="E17" s="260"/>
    </row>
    <row r="18" spans="1:13" ht="15.95" customHeight="1">
      <c r="A18" s="35" t="s">
        <v>374</v>
      </c>
      <c r="B18" s="143">
        <v>4678</v>
      </c>
      <c r="C18" s="143">
        <v>3766</v>
      </c>
      <c r="D18" s="413">
        <f>C18/B18</f>
        <v>0.80504489097905085</v>
      </c>
      <c r="E18" s="260"/>
    </row>
    <row r="19" spans="1:13" ht="15.95" customHeight="1">
      <c r="A19" s="54" t="s">
        <v>147</v>
      </c>
      <c r="B19" s="261">
        <v>4787</v>
      </c>
      <c r="C19" s="261">
        <v>3802</v>
      </c>
      <c r="D19" s="414">
        <v>0.79420000000000002</v>
      </c>
      <c r="E19" s="260"/>
    </row>
    <row r="20" spans="1:13" ht="15.95" customHeight="1">
      <c r="A20" s="35" t="s">
        <v>371</v>
      </c>
      <c r="B20" s="143">
        <v>4539</v>
      </c>
      <c r="C20" s="143">
        <v>3655</v>
      </c>
      <c r="D20" s="413">
        <f>C20/B20</f>
        <v>0.80524344569288386</v>
      </c>
    </row>
    <row r="21" spans="1:13" ht="15.95" customHeight="1" thickBot="1">
      <c r="A21" s="36" t="s">
        <v>15</v>
      </c>
      <c r="B21" s="262">
        <v>4330</v>
      </c>
      <c r="C21" s="262">
        <v>3492</v>
      </c>
      <c r="D21" s="415">
        <v>0.80649999999999999</v>
      </c>
    </row>
    <row r="22" spans="1:13" s="263" customFormat="1" ht="14.25" customHeight="1">
      <c r="A22" s="405"/>
      <c r="B22" s="249"/>
      <c r="D22" s="264"/>
    </row>
    <row r="23" spans="1:13" ht="26.25" customHeight="1">
      <c r="A23" s="780" t="s">
        <v>376</v>
      </c>
      <c r="B23" s="781"/>
      <c r="C23" s="781"/>
      <c r="D23" s="781"/>
    </row>
    <row r="25" spans="1:13" s="105" customFormat="1">
      <c r="A25" s="105" t="s">
        <v>302</v>
      </c>
      <c r="B25" s="106"/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  <row r="26" spans="1:13" s="105" customFormat="1">
      <c r="B26" s="106"/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31" spans="1:13">
      <c r="B31" s="265"/>
      <c r="C31" s="136"/>
      <c r="D31" s="266"/>
    </row>
  </sheetData>
  <mergeCells count="1">
    <mergeCell ref="A23:D23"/>
  </mergeCells>
  <phoneticPr fontId="2" type="noConversion"/>
  <hyperlinks>
    <hyperlink ref="A25" location="Definitions!A1" display="Click here to see notes, definitions, and source" xr:uid="{00000000-0004-0000-1D00-000000000000}"/>
    <hyperlink ref="D1" location="'Table of Contents'!A1" display="Contents" xr:uid="{00000000-0004-0000-1D00-000001000000}"/>
  </hyperlinks>
  <printOptions horizontalCentered="1"/>
  <pageMargins left="1" right="0.7" top="0.75" bottom="0.75" header="0.3" footer="0.3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10"/>
  </sheetPr>
  <dimension ref="A1:M45"/>
  <sheetViews>
    <sheetView showGridLines="0" workbookViewId="0"/>
  </sheetViews>
  <sheetFormatPr defaultRowHeight="12.75"/>
  <cols>
    <col min="1" max="16384" width="9.140625" style="2"/>
  </cols>
  <sheetData>
    <row r="1" spans="1:13" ht="15.75">
      <c r="A1" s="5" t="s">
        <v>209</v>
      </c>
      <c r="B1" s="1"/>
      <c r="C1" s="1"/>
      <c r="D1" s="1"/>
      <c r="E1" s="1"/>
      <c r="F1" s="1"/>
      <c r="G1" s="1"/>
      <c r="K1" s="3" t="s">
        <v>390</v>
      </c>
    </row>
    <row r="2" spans="1:13" ht="15">
      <c r="A2" s="282" t="s">
        <v>143</v>
      </c>
      <c r="B2" s="1"/>
      <c r="C2" s="1"/>
      <c r="D2" s="1"/>
      <c r="E2" s="1"/>
      <c r="F2" s="1"/>
      <c r="G2" s="1"/>
    </row>
    <row r="3" spans="1:13" s="9" customFormat="1" ht="15.75">
      <c r="A3" s="7" t="s">
        <v>739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spans="1:13">
      <c r="A5" s="618" t="s">
        <v>669</v>
      </c>
    </row>
    <row r="6" spans="1:13">
      <c r="A6" s="272" t="s">
        <v>710</v>
      </c>
    </row>
    <row r="7" spans="1:13">
      <c r="A7" s="272"/>
    </row>
    <row r="8" spans="1:13">
      <c r="A8" s="272"/>
    </row>
    <row r="10" spans="1:13">
      <c r="A10" s="4" t="s">
        <v>13</v>
      </c>
      <c r="B10" s="4"/>
    </row>
    <row r="11" spans="1:13" s="3" customFormat="1"/>
    <row r="12" spans="1:13">
      <c r="A12" s="272" t="s">
        <v>507</v>
      </c>
    </row>
    <row r="13" spans="1:13">
      <c r="A13" s="2" t="s">
        <v>494</v>
      </c>
    </row>
    <row r="14" spans="1:13">
      <c r="A14" s="2" t="s">
        <v>495</v>
      </c>
    </row>
    <row r="16" spans="1:13">
      <c r="A16" s="272" t="s">
        <v>508</v>
      </c>
    </row>
    <row r="17" spans="1:1">
      <c r="A17" s="2" t="s">
        <v>496</v>
      </c>
    </row>
    <row r="18" spans="1:1">
      <c r="A18" s="2" t="s">
        <v>497</v>
      </c>
    </row>
    <row r="20" spans="1:1">
      <c r="A20" s="272" t="s">
        <v>509</v>
      </c>
    </row>
    <row r="21" spans="1:1">
      <c r="A21" s="2" t="s">
        <v>498</v>
      </c>
    </row>
    <row r="22" spans="1:1">
      <c r="A22" s="2" t="s">
        <v>499</v>
      </c>
    </row>
    <row r="24" spans="1:1">
      <c r="A24" s="272" t="s">
        <v>510</v>
      </c>
    </row>
    <row r="25" spans="1:1">
      <c r="A25" s="2" t="s">
        <v>500</v>
      </c>
    </row>
    <row r="27" spans="1:1">
      <c r="A27" s="272" t="s">
        <v>511</v>
      </c>
    </row>
    <row r="28" spans="1:1">
      <c r="A28" s="2" t="s">
        <v>501</v>
      </c>
    </row>
    <row r="29" spans="1:1">
      <c r="A29" s="2" t="s">
        <v>502</v>
      </c>
    </row>
    <row r="31" spans="1:1">
      <c r="A31" s="272" t="s">
        <v>512</v>
      </c>
    </row>
    <row r="32" spans="1:1">
      <c r="A32" s="2" t="s">
        <v>503</v>
      </c>
    </row>
    <row r="34" spans="1:1">
      <c r="A34" s="272" t="s">
        <v>513</v>
      </c>
    </row>
    <row r="35" spans="1:1">
      <c r="A35" s="2" t="s">
        <v>504</v>
      </c>
    </row>
    <row r="37" spans="1:1">
      <c r="A37" s="272" t="s">
        <v>514</v>
      </c>
    </row>
    <row r="38" spans="1:1">
      <c r="A38" s="2" t="s">
        <v>505</v>
      </c>
    </row>
    <row r="39" spans="1:1">
      <c r="A39" s="2" t="s">
        <v>506</v>
      </c>
    </row>
    <row r="41" spans="1:1" ht="12" customHeight="1">
      <c r="A41" s="273" t="s">
        <v>561</v>
      </c>
    </row>
    <row r="43" spans="1:1">
      <c r="A43" s="542" t="s">
        <v>587</v>
      </c>
    </row>
    <row r="45" spans="1:1">
      <c r="A45" s="3" t="s">
        <v>708</v>
      </c>
    </row>
  </sheetData>
  <phoneticPr fontId="2" type="noConversion"/>
  <hyperlinks>
    <hyperlink ref="A11:C11" location="'Table of Contents'!A1" display="Return to Table of Contents" xr:uid="{00000000-0004-0000-1E00-000000000000}"/>
    <hyperlink ref="K1" location="'Table of Contents'!A1" display="Contents" xr:uid="{00000000-0004-0000-1E00-000001000000}"/>
    <hyperlink ref="A45" location="'Table of Contents'!A1" display="Click here to go to Table of Contents" xr:uid="{00000000-0004-0000-1E00-000002000000}"/>
  </hyperlinks>
  <printOptions horizontalCentered="1"/>
  <pageMargins left="0.5" right="0.5" top="0.75" bottom="0.53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E54"/>
  <sheetViews>
    <sheetView zoomScaleNormal="100" workbookViewId="0"/>
  </sheetViews>
  <sheetFormatPr defaultRowHeight="15"/>
  <cols>
    <col min="1" max="1" width="14.28515625" style="112" customWidth="1"/>
    <col min="2" max="2" width="15.85546875" style="112" customWidth="1"/>
    <col min="3" max="3" width="16.85546875" style="112" customWidth="1"/>
    <col min="4" max="4" width="16" style="112" customWidth="1"/>
    <col min="5" max="5" width="14.42578125" style="112" customWidth="1"/>
    <col min="6" max="16384" width="9.140625" style="112"/>
  </cols>
  <sheetData>
    <row r="1" spans="1:5" ht="15.75">
      <c r="A1" s="15" t="s">
        <v>323</v>
      </c>
      <c r="E1" s="99" t="s">
        <v>390</v>
      </c>
    </row>
    <row r="2" spans="1:5">
      <c r="A2" s="117" t="s">
        <v>307</v>
      </c>
    </row>
    <row r="3" spans="1:5" ht="13.5" customHeight="1">
      <c r="A3" s="16" t="s">
        <v>143</v>
      </c>
      <c r="B3" s="16"/>
    </row>
    <row r="4" spans="1:5" ht="13.5" customHeight="1">
      <c r="A4" s="16" t="s">
        <v>322</v>
      </c>
      <c r="B4" s="16"/>
    </row>
    <row r="5" spans="1:5" ht="13.5" customHeight="1">
      <c r="A5" s="98" t="s">
        <v>739</v>
      </c>
      <c r="B5" s="16"/>
    </row>
    <row r="6" spans="1:5" ht="15.75" thickBot="1"/>
    <row r="7" spans="1:5" ht="23.25" customHeight="1">
      <c r="A7" s="129" t="s">
        <v>311</v>
      </c>
      <c r="B7" s="52" t="s">
        <v>283</v>
      </c>
      <c r="C7" s="52" t="s">
        <v>324</v>
      </c>
      <c r="D7" s="52" t="s">
        <v>325</v>
      </c>
      <c r="E7" s="53" t="s">
        <v>282</v>
      </c>
    </row>
    <row r="8" spans="1:5">
      <c r="A8" s="694" t="s">
        <v>737</v>
      </c>
      <c r="B8" s="283" t="s">
        <v>124</v>
      </c>
      <c r="C8" s="427">
        <v>2304</v>
      </c>
      <c r="D8" s="428">
        <v>8</v>
      </c>
      <c r="E8" s="429">
        <f>SUM(C8:D8)</f>
        <v>2312</v>
      </c>
    </row>
    <row r="9" spans="1:5">
      <c r="A9" s="694"/>
      <c r="B9" s="283" t="s">
        <v>123</v>
      </c>
      <c r="C9" s="427">
        <v>2410</v>
      </c>
      <c r="D9" s="428">
        <v>10</v>
      </c>
      <c r="E9" s="429">
        <f>SUM(C9:D9)</f>
        <v>2420</v>
      </c>
    </row>
    <row r="10" spans="1:5">
      <c r="A10" s="694"/>
      <c r="B10" s="430" t="s">
        <v>282</v>
      </c>
      <c r="C10" s="431">
        <f>SUM(C8:C9)</f>
        <v>4714</v>
      </c>
      <c r="D10" s="432">
        <f>SUM(D8:D9)</f>
        <v>18</v>
      </c>
      <c r="E10" s="433">
        <f>SUM(E8:E9)</f>
        <v>4732</v>
      </c>
    </row>
    <row r="11" spans="1:5">
      <c r="A11" s="694" t="s">
        <v>709</v>
      </c>
      <c r="B11" s="283" t="s">
        <v>124</v>
      </c>
      <c r="C11" s="427">
        <v>2628</v>
      </c>
      <c r="D11" s="428">
        <v>1</v>
      </c>
      <c r="E11" s="429">
        <f>SUM(C11:D11)</f>
        <v>2629</v>
      </c>
    </row>
    <row r="12" spans="1:5">
      <c r="A12" s="694"/>
      <c r="B12" s="283" t="s">
        <v>123</v>
      </c>
      <c r="C12" s="427">
        <v>2586</v>
      </c>
      <c r="D12" s="428">
        <v>10</v>
      </c>
      <c r="E12" s="429">
        <f>SUM(C12:D12)</f>
        <v>2596</v>
      </c>
    </row>
    <row r="13" spans="1:5">
      <c r="A13" s="694"/>
      <c r="B13" s="430" t="s">
        <v>282</v>
      </c>
      <c r="C13" s="431">
        <f>SUM(C11:C12)</f>
        <v>5214</v>
      </c>
      <c r="D13" s="432">
        <f>SUM(D11:D12)</f>
        <v>11</v>
      </c>
      <c r="E13" s="433">
        <f>SUM(E11:E12)</f>
        <v>5225</v>
      </c>
    </row>
    <row r="14" spans="1:5">
      <c r="A14" s="694" t="s">
        <v>666</v>
      </c>
      <c r="B14" s="283" t="s">
        <v>124</v>
      </c>
      <c r="C14" s="427">
        <v>2453</v>
      </c>
      <c r="D14" s="428">
        <v>11</v>
      </c>
      <c r="E14" s="429">
        <f>SUM(C14:D14)</f>
        <v>2464</v>
      </c>
    </row>
    <row r="15" spans="1:5">
      <c r="A15" s="694"/>
      <c r="B15" s="283" t="s">
        <v>123</v>
      </c>
      <c r="C15" s="427">
        <v>2655</v>
      </c>
      <c r="D15" s="428">
        <v>5</v>
      </c>
      <c r="E15" s="429">
        <f>SUM(C15:D15)</f>
        <v>2660</v>
      </c>
    </row>
    <row r="16" spans="1:5">
      <c r="A16" s="694"/>
      <c r="B16" s="430" t="s">
        <v>282</v>
      </c>
      <c r="C16" s="431">
        <f>SUM(C14:C15)</f>
        <v>5108</v>
      </c>
      <c r="D16" s="432">
        <f>SUM(D14:D15)</f>
        <v>16</v>
      </c>
      <c r="E16" s="433">
        <f>SUM(E14:E15)</f>
        <v>5124</v>
      </c>
    </row>
    <row r="17" spans="1:5">
      <c r="A17" s="694" t="s">
        <v>624</v>
      </c>
      <c r="B17" s="283" t="s">
        <v>124</v>
      </c>
      <c r="C17" s="427">
        <v>2516</v>
      </c>
      <c r="D17" s="428">
        <v>3</v>
      </c>
      <c r="E17" s="429">
        <f>SUM(C17:D17)</f>
        <v>2519</v>
      </c>
    </row>
    <row r="18" spans="1:5">
      <c r="A18" s="694"/>
      <c r="B18" s="283" t="s">
        <v>123</v>
      </c>
      <c r="C18" s="427">
        <v>2253</v>
      </c>
      <c r="D18" s="428">
        <v>10</v>
      </c>
      <c r="E18" s="429">
        <f>SUM(C18:D18)</f>
        <v>2263</v>
      </c>
    </row>
    <row r="19" spans="1:5">
      <c r="A19" s="694"/>
      <c r="B19" s="430" t="s">
        <v>282</v>
      </c>
      <c r="C19" s="431">
        <f>SUM(C17:C18)</f>
        <v>4769</v>
      </c>
      <c r="D19" s="432">
        <f>SUM(D17:D18)</f>
        <v>13</v>
      </c>
      <c r="E19" s="433">
        <f>SUM(E17:E18)</f>
        <v>4782</v>
      </c>
    </row>
    <row r="20" spans="1:5">
      <c r="A20" s="694" t="s">
        <v>588</v>
      </c>
      <c r="B20" s="283" t="s">
        <v>124</v>
      </c>
      <c r="C20" s="427">
        <v>2619</v>
      </c>
      <c r="D20" s="428">
        <v>11</v>
      </c>
      <c r="E20" s="429">
        <f>SUM(C20:D20)</f>
        <v>2630</v>
      </c>
    </row>
    <row r="21" spans="1:5">
      <c r="A21" s="694"/>
      <c r="B21" s="283" t="s">
        <v>123</v>
      </c>
      <c r="C21" s="427">
        <v>2231</v>
      </c>
      <c r="D21" s="428">
        <v>7</v>
      </c>
      <c r="E21" s="429">
        <f>SUM(C21:D21)</f>
        <v>2238</v>
      </c>
    </row>
    <row r="22" spans="1:5">
      <c r="A22" s="694"/>
      <c r="B22" s="430" t="s">
        <v>282</v>
      </c>
      <c r="C22" s="431">
        <f>SUM(C20:C21)</f>
        <v>4850</v>
      </c>
      <c r="D22" s="432">
        <f>SUM(D20:D21)</f>
        <v>18</v>
      </c>
      <c r="E22" s="433">
        <f>SUM(E20:E21)</f>
        <v>4868</v>
      </c>
    </row>
    <row r="23" spans="1:5">
      <c r="A23" s="694" t="s">
        <v>562</v>
      </c>
      <c r="B23" s="283" t="s">
        <v>124</v>
      </c>
      <c r="C23" s="427">
        <v>2559</v>
      </c>
      <c r="D23" s="428">
        <v>7</v>
      </c>
      <c r="E23" s="429">
        <f>SUM(C23:D23)</f>
        <v>2566</v>
      </c>
    </row>
    <row r="24" spans="1:5">
      <c r="A24" s="694"/>
      <c r="B24" s="283" t="s">
        <v>123</v>
      </c>
      <c r="C24" s="427">
        <v>2342</v>
      </c>
      <c r="D24" s="428">
        <v>5</v>
      </c>
      <c r="E24" s="429">
        <f>SUM(C24:D24)</f>
        <v>2347</v>
      </c>
    </row>
    <row r="25" spans="1:5">
      <c r="A25" s="694"/>
      <c r="B25" s="430" t="s">
        <v>282</v>
      </c>
      <c r="C25" s="431">
        <f>SUM(C23:C24)</f>
        <v>4901</v>
      </c>
      <c r="D25" s="432">
        <f>SUM(D23:D24)</f>
        <v>12</v>
      </c>
      <c r="E25" s="433">
        <f>SUM(E23:E24)</f>
        <v>4913</v>
      </c>
    </row>
    <row r="26" spans="1:5">
      <c r="A26" s="694" t="s">
        <v>528</v>
      </c>
      <c r="B26" s="283" t="s">
        <v>124</v>
      </c>
      <c r="C26" s="427">
        <v>2713</v>
      </c>
      <c r="D26" s="428">
        <v>13</v>
      </c>
      <c r="E26" s="429">
        <f>SUM(C26:D26)</f>
        <v>2726</v>
      </c>
    </row>
    <row r="27" spans="1:5">
      <c r="A27" s="694"/>
      <c r="B27" s="283" t="s">
        <v>123</v>
      </c>
      <c r="C27" s="427">
        <v>2393</v>
      </c>
      <c r="D27" s="428">
        <v>16</v>
      </c>
      <c r="E27" s="429">
        <f>SUM(C27:D27)</f>
        <v>2409</v>
      </c>
    </row>
    <row r="28" spans="1:5">
      <c r="A28" s="694"/>
      <c r="B28" s="430" t="s">
        <v>282</v>
      </c>
      <c r="C28" s="431">
        <f>SUM(C26:C27)</f>
        <v>5106</v>
      </c>
      <c r="D28" s="432">
        <f>SUM(D26:D27)</f>
        <v>29</v>
      </c>
      <c r="E28" s="433">
        <f>SUM(E26:E27)</f>
        <v>5135</v>
      </c>
    </row>
    <row r="29" spans="1:5">
      <c r="A29" s="694" t="s">
        <v>519</v>
      </c>
      <c r="B29" s="283" t="s">
        <v>124</v>
      </c>
      <c r="C29" s="427">
        <v>2727</v>
      </c>
      <c r="D29" s="428">
        <v>9</v>
      </c>
      <c r="E29" s="429">
        <f>SUM(C29:D29)</f>
        <v>2736</v>
      </c>
    </row>
    <row r="30" spans="1:5">
      <c r="A30" s="694"/>
      <c r="B30" s="283" t="s">
        <v>123</v>
      </c>
      <c r="C30" s="427">
        <v>2272</v>
      </c>
      <c r="D30" s="428">
        <v>14</v>
      </c>
      <c r="E30" s="429">
        <f>SUM(C30:D30)</f>
        <v>2286</v>
      </c>
    </row>
    <row r="31" spans="1:5">
      <c r="A31" s="694"/>
      <c r="B31" s="430" t="s">
        <v>282</v>
      </c>
      <c r="C31" s="431">
        <f>SUM(C29:C30)</f>
        <v>4999</v>
      </c>
      <c r="D31" s="432">
        <f>SUM(D29:D30)</f>
        <v>23</v>
      </c>
      <c r="E31" s="433">
        <f>SUM(E29:E30)</f>
        <v>5022</v>
      </c>
    </row>
    <row r="32" spans="1:5">
      <c r="A32" s="694" t="s">
        <v>466</v>
      </c>
      <c r="B32" s="355" t="s">
        <v>124</v>
      </c>
      <c r="C32" s="434">
        <v>2719</v>
      </c>
      <c r="D32" s="435">
        <v>17</v>
      </c>
      <c r="E32" s="429">
        <f>SUM(C32:D32)</f>
        <v>2736</v>
      </c>
    </row>
    <row r="33" spans="1:5">
      <c r="A33" s="694"/>
      <c r="B33" s="355" t="s">
        <v>123</v>
      </c>
      <c r="C33" s="434">
        <v>2292</v>
      </c>
      <c r="D33" s="435">
        <v>6</v>
      </c>
      <c r="E33" s="429">
        <f>SUM(C33:D33)</f>
        <v>2298</v>
      </c>
    </row>
    <row r="34" spans="1:5">
      <c r="A34" s="694"/>
      <c r="B34" s="430" t="s">
        <v>282</v>
      </c>
      <c r="C34" s="431">
        <f>SUM(C32:C33)</f>
        <v>5011</v>
      </c>
      <c r="D34" s="432">
        <f>SUM(D32:D33)</f>
        <v>23</v>
      </c>
      <c r="E34" s="433">
        <f>SUM(E32:E33)</f>
        <v>5034</v>
      </c>
    </row>
    <row r="35" spans="1:5">
      <c r="A35" s="694" t="s">
        <v>451</v>
      </c>
      <c r="B35" s="355" t="s">
        <v>124</v>
      </c>
      <c r="C35" s="434">
        <v>2460</v>
      </c>
      <c r="D35" s="435">
        <v>19</v>
      </c>
      <c r="E35" s="429">
        <f>SUM(C35:D35)</f>
        <v>2479</v>
      </c>
    </row>
    <row r="36" spans="1:5">
      <c r="A36" s="694"/>
      <c r="B36" s="355" t="s">
        <v>123</v>
      </c>
      <c r="C36" s="434">
        <v>2098</v>
      </c>
      <c r="D36" s="435">
        <v>12</v>
      </c>
      <c r="E36" s="429">
        <f>SUM(C36:D36)</f>
        <v>2110</v>
      </c>
    </row>
    <row r="37" spans="1:5">
      <c r="A37" s="694"/>
      <c r="B37" s="430" t="s">
        <v>282</v>
      </c>
      <c r="C37" s="431">
        <f>SUM(C35:C36)</f>
        <v>4558</v>
      </c>
      <c r="D37" s="432">
        <f>SUM(D35:D36)</f>
        <v>31</v>
      </c>
      <c r="E37" s="433">
        <f>SUM(E35:E36)</f>
        <v>4589</v>
      </c>
    </row>
    <row r="38" spans="1:5">
      <c r="A38" s="694" t="s">
        <v>392</v>
      </c>
      <c r="B38" s="355" t="s">
        <v>124</v>
      </c>
      <c r="C38" s="434">
        <v>2797</v>
      </c>
      <c r="D38" s="435">
        <v>18</v>
      </c>
      <c r="E38" s="429">
        <f>SUM(C38:D38)</f>
        <v>2815</v>
      </c>
    </row>
    <row r="39" spans="1:5">
      <c r="A39" s="694"/>
      <c r="B39" s="355" t="s">
        <v>123</v>
      </c>
      <c r="C39" s="434">
        <v>2302</v>
      </c>
      <c r="D39" s="435">
        <v>18</v>
      </c>
      <c r="E39" s="429">
        <f>SUM(C39:D39)</f>
        <v>2320</v>
      </c>
    </row>
    <row r="40" spans="1:5">
      <c r="A40" s="694"/>
      <c r="B40" s="430" t="s">
        <v>282</v>
      </c>
      <c r="C40" s="431">
        <f>SUM(C38:C39)</f>
        <v>5099</v>
      </c>
      <c r="D40" s="432">
        <f>SUM(D38:D39)</f>
        <v>36</v>
      </c>
      <c r="E40" s="433">
        <f>SUM(E38:E39)</f>
        <v>5135</v>
      </c>
    </row>
    <row r="41" spans="1:5">
      <c r="A41" s="694" t="s">
        <v>374</v>
      </c>
      <c r="B41" s="355" t="s">
        <v>124</v>
      </c>
      <c r="C41" s="436">
        <v>2519</v>
      </c>
      <c r="D41" s="437">
        <v>27</v>
      </c>
      <c r="E41" s="429">
        <f>SUM(C41:D41)</f>
        <v>2546</v>
      </c>
    </row>
    <row r="42" spans="1:5">
      <c r="A42" s="694"/>
      <c r="B42" s="355" t="s">
        <v>123</v>
      </c>
      <c r="C42" s="436">
        <v>2159</v>
      </c>
      <c r="D42" s="437">
        <v>26</v>
      </c>
      <c r="E42" s="429">
        <f>SUM(C42:D42)</f>
        <v>2185</v>
      </c>
    </row>
    <row r="43" spans="1:5">
      <c r="A43" s="694"/>
      <c r="B43" s="430" t="s">
        <v>282</v>
      </c>
      <c r="C43" s="431">
        <f>SUM(C41:C42)</f>
        <v>4678</v>
      </c>
      <c r="D43" s="432">
        <f>SUM(D41:D42)</f>
        <v>53</v>
      </c>
      <c r="E43" s="433">
        <f>SUM(E41:E42)</f>
        <v>4731</v>
      </c>
    </row>
    <row r="44" spans="1:5">
      <c r="A44" s="694" t="s">
        <v>147</v>
      </c>
      <c r="B44" s="355" t="s">
        <v>124</v>
      </c>
      <c r="C44" s="438">
        <v>2635</v>
      </c>
      <c r="D44" s="359">
        <v>21</v>
      </c>
      <c r="E44" s="439">
        <f>SUM(C44:D44)</f>
        <v>2656</v>
      </c>
    </row>
    <row r="45" spans="1:5">
      <c r="A45" s="694"/>
      <c r="B45" s="355" t="s">
        <v>123</v>
      </c>
      <c r="C45" s="438">
        <v>2152</v>
      </c>
      <c r="D45" s="359">
        <v>20</v>
      </c>
      <c r="E45" s="439">
        <f>SUM(C45:D45)</f>
        <v>2172</v>
      </c>
    </row>
    <row r="46" spans="1:5">
      <c r="A46" s="694"/>
      <c r="B46" s="430" t="s">
        <v>282</v>
      </c>
      <c r="C46" s="431">
        <f>SUM(C44:C45)</f>
        <v>4787</v>
      </c>
      <c r="D46" s="431">
        <f>SUM(D44:D45)</f>
        <v>41</v>
      </c>
      <c r="E46" s="433">
        <f>SUM(E44:E45)</f>
        <v>4828</v>
      </c>
    </row>
    <row r="47" spans="1:5">
      <c r="A47" s="694" t="s">
        <v>16</v>
      </c>
      <c r="B47" s="355" t="s">
        <v>124</v>
      </c>
      <c r="C47" s="438">
        <v>2413</v>
      </c>
      <c r="D47" s="359">
        <v>10</v>
      </c>
      <c r="E47" s="439">
        <v>2423</v>
      </c>
    </row>
    <row r="48" spans="1:5">
      <c r="A48" s="694"/>
      <c r="B48" s="355" t="s">
        <v>123</v>
      </c>
      <c r="C48" s="438">
        <v>2126</v>
      </c>
      <c r="D48" s="359">
        <v>25</v>
      </c>
      <c r="E48" s="439">
        <v>2151</v>
      </c>
    </row>
    <row r="49" spans="1:5">
      <c r="A49" s="694"/>
      <c r="B49" s="430" t="s">
        <v>282</v>
      </c>
      <c r="C49" s="431">
        <v>4539</v>
      </c>
      <c r="D49" s="440">
        <v>35</v>
      </c>
      <c r="E49" s="433">
        <v>4574</v>
      </c>
    </row>
    <row r="50" spans="1:5">
      <c r="A50" s="694" t="s">
        <v>15</v>
      </c>
      <c r="B50" s="355" t="s">
        <v>124</v>
      </c>
      <c r="C50" s="438">
        <v>2294</v>
      </c>
      <c r="D50" s="359">
        <v>12</v>
      </c>
      <c r="E50" s="439">
        <v>2306</v>
      </c>
    </row>
    <row r="51" spans="1:5">
      <c r="A51" s="694"/>
      <c r="B51" s="355" t="s">
        <v>123</v>
      </c>
      <c r="C51" s="438">
        <v>2036</v>
      </c>
      <c r="D51" s="359">
        <v>17</v>
      </c>
      <c r="E51" s="439">
        <v>2053</v>
      </c>
    </row>
    <row r="52" spans="1:5" ht="15.75" thickBot="1">
      <c r="A52" s="695"/>
      <c r="B52" s="441" t="s">
        <v>282</v>
      </c>
      <c r="C52" s="442">
        <v>4330</v>
      </c>
      <c r="D52" s="443">
        <v>29</v>
      </c>
      <c r="E52" s="444">
        <v>4359</v>
      </c>
    </row>
    <row r="53" spans="1:5" s="118" customFormat="1" ht="12.75">
      <c r="A53" s="118" t="s">
        <v>302</v>
      </c>
    </row>
    <row r="54" spans="1:5">
      <c r="A54" s="631" t="s">
        <v>713</v>
      </c>
    </row>
  </sheetData>
  <mergeCells count="15">
    <mergeCell ref="A8:A10"/>
    <mergeCell ref="A50:A52"/>
    <mergeCell ref="A26:A28"/>
    <mergeCell ref="A29:A31"/>
    <mergeCell ref="A32:A34"/>
    <mergeCell ref="A35:A37"/>
    <mergeCell ref="A38:A40"/>
    <mergeCell ref="A41:A43"/>
    <mergeCell ref="A44:A46"/>
    <mergeCell ref="A47:A49"/>
    <mergeCell ref="A23:A25"/>
    <mergeCell ref="A17:A19"/>
    <mergeCell ref="A11:A13"/>
    <mergeCell ref="A14:A16"/>
    <mergeCell ref="A20:A22"/>
  </mergeCells>
  <phoneticPr fontId="2" type="noConversion"/>
  <hyperlinks>
    <hyperlink ref="A53" location="Definitions!A1" display="Click here to see notes, definitions, and source" xr:uid="{00000000-0004-0000-0300-000000000000}"/>
    <hyperlink ref="E1" location="'Table of Contents'!A1" display="contents" xr:uid="{00000000-0004-0000-0300-000001000000}"/>
  </hyperlinks>
  <printOptions horizontalCentered="1"/>
  <pageMargins left="0.5" right="0.45" top="0.6" bottom="0.6" header="0.05" footer="0.05"/>
  <pageSetup orientation="landscape" r:id="rId1"/>
  <headerFooter alignWithMargins="0"/>
  <rowBreaks count="1" manualBreakCount="1">
    <brk id="34" max="16383" man="1"/>
  </rowBreaks>
  <ignoredErrors>
    <ignoredError sqref="E40:E43 E34 E28:E33 E35:E37 E25 E22 E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M26"/>
  <sheetViews>
    <sheetView zoomScaleNormal="100" workbookViewId="0">
      <selection activeCell="D10" sqref="D10"/>
    </sheetView>
  </sheetViews>
  <sheetFormatPr defaultRowHeight="12.75"/>
  <cols>
    <col min="1" max="1" width="12.7109375" style="110" customWidth="1"/>
    <col min="2" max="2" width="22.140625" style="110" customWidth="1"/>
    <col min="3" max="3" width="21" style="110" customWidth="1"/>
    <col min="4" max="4" width="17.85546875" style="110" customWidth="1"/>
    <col min="5" max="16384" width="9.140625" style="110"/>
  </cols>
  <sheetData>
    <row r="1" spans="1:4" ht="15.75">
      <c r="A1" s="15" t="s">
        <v>209</v>
      </c>
      <c r="D1" s="107" t="s">
        <v>390</v>
      </c>
    </row>
    <row r="2" spans="1:4" ht="15.75">
      <c r="A2" s="88" t="s">
        <v>307</v>
      </c>
      <c r="B2" s="15"/>
      <c r="C2" s="108"/>
    </row>
    <row r="3" spans="1:4">
      <c r="A3" s="16" t="s">
        <v>471</v>
      </c>
      <c r="B3" s="16"/>
      <c r="C3" s="16"/>
      <c r="D3" s="108"/>
    </row>
    <row r="4" spans="1:4">
      <c r="A4" s="16" t="s">
        <v>470</v>
      </c>
      <c r="B4" s="16"/>
      <c r="C4" s="16"/>
      <c r="D4" s="108"/>
    </row>
    <row r="5" spans="1:4">
      <c r="A5" s="16" t="s">
        <v>739</v>
      </c>
      <c r="B5" s="108"/>
      <c r="C5" s="108"/>
    </row>
    <row r="6" spans="1:4">
      <c r="B6" s="16"/>
      <c r="C6" s="108"/>
      <c r="D6" s="108"/>
    </row>
    <row r="7" spans="1:4" ht="13.5" thickBot="1">
      <c r="A7" s="17"/>
      <c r="B7" s="119"/>
      <c r="C7" s="119"/>
      <c r="D7" s="119"/>
    </row>
    <row r="8" spans="1:4" ht="31.5" customHeight="1">
      <c r="A8" s="69" t="s">
        <v>311</v>
      </c>
      <c r="B8" s="20" t="s">
        <v>285</v>
      </c>
      <c r="C8" s="20" t="s">
        <v>312</v>
      </c>
      <c r="D8" s="30" t="s">
        <v>313</v>
      </c>
    </row>
    <row r="9" spans="1:4" ht="21.75" customHeight="1">
      <c r="A9" s="31" t="s">
        <v>737</v>
      </c>
      <c r="B9" s="120">
        <v>4732</v>
      </c>
      <c r="C9" s="313">
        <f>B9/D9</f>
        <v>0.22368234459938549</v>
      </c>
      <c r="D9" s="121">
        <v>21155</v>
      </c>
    </row>
    <row r="10" spans="1:4" ht="21.75" customHeight="1">
      <c r="A10" s="31" t="s">
        <v>709</v>
      </c>
      <c r="B10" s="120">
        <v>5225</v>
      </c>
      <c r="C10" s="313">
        <f>B10/D10</f>
        <v>0.2321809456096694</v>
      </c>
      <c r="D10" s="121">
        <v>22504</v>
      </c>
    </row>
    <row r="11" spans="1:4" ht="21.75" customHeight="1">
      <c r="A11" s="31" t="s">
        <v>666</v>
      </c>
      <c r="B11" s="120">
        <v>5124</v>
      </c>
      <c r="C11" s="313">
        <f>B11/D11</f>
        <v>0.22926174496644294</v>
      </c>
      <c r="D11" s="121">
        <v>22350</v>
      </c>
    </row>
    <row r="12" spans="1:4" ht="21.75" customHeight="1">
      <c r="A12" s="31" t="s">
        <v>624</v>
      </c>
      <c r="B12" s="120">
        <v>4782</v>
      </c>
      <c r="C12" s="313">
        <f>B12/D12</f>
        <v>0.2125522268646102</v>
      </c>
      <c r="D12" s="121">
        <v>22498</v>
      </c>
    </row>
    <row r="13" spans="1:4" ht="21.75" customHeight="1">
      <c r="A13" s="31" t="s">
        <v>588</v>
      </c>
      <c r="B13" s="120">
        <v>4868</v>
      </c>
      <c r="C13" s="313">
        <f>B13/D13</f>
        <v>0.2157514514913797</v>
      </c>
      <c r="D13" s="121">
        <v>22563</v>
      </c>
    </row>
    <row r="14" spans="1:4" ht="21.75" customHeight="1">
      <c r="A14" s="31" t="s">
        <v>562</v>
      </c>
      <c r="B14" s="120">
        <v>4913</v>
      </c>
      <c r="C14" s="313">
        <f t="shared" ref="C14:C19" si="0">B14/D14</f>
        <v>0.21588961638177265</v>
      </c>
      <c r="D14" s="121">
        <v>22757</v>
      </c>
    </row>
    <row r="15" spans="1:4" ht="21.75" customHeight="1">
      <c r="A15" s="31" t="s">
        <v>528</v>
      </c>
      <c r="B15" s="120">
        <v>5135</v>
      </c>
      <c r="C15" s="313">
        <f t="shared" si="0"/>
        <v>0.22495290664563894</v>
      </c>
      <c r="D15" s="121">
        <v>22827</v>
      </c>
    </row>
    <row r="16" spans="1:4" ht="21.75" customHeight="1">
      <c r="A16" s="31" t="s">
        <v>519</v>
      </c>
      <c r="B16" s="120">
        <v>5022</v>
      </c>
      <c r="C16" s="313">
        <f t="shared" si="0"/>
        <v>0.22112632644973801</v>
      </c>
      <c r="D16" s="121">
        <v>22711</v>
      </c>
    </row>
    <row r="17" spans="1:13" ht="21.75" customHeight="1">
      <c r="A17" s="31" t="s">
        <v>466</v>
      </c>
      <c r="B17" s="120">
        <v>5034</v>
      </c>
      <c r="C17" s="313">
        <f t="shared" si="0"/>
        <v>0.22570954580101332</v>
      </c>
      <c r="D17" s="121">
        <v>22303</v>
      </c>
    </row>
    <row r="18" spans="1:13" ht="21.75" customHeight="1">
      <c r="A18" s="31" t="s">
        <v>451</v>
      </c>
      <c r="B18" s="120">
        <v>4589</v>
      </c>
      <c r="C18" s="313">
        <f t="shared" si="0"/>
        <v>0.21127992633517495</v>
      </c>
      <c r="D18" s="121">
        <v>21720</v>
      </c>
    </row>
    <row r="19" spans="1:13" ht="21.75" customHeight="1">
      <c r="A19" s="31" t="s">
        <v>392</v>
      </c>
      <c r="B19" s="120">
        <v>5135</v>
      </c>
      <c r="C19" s="313">
        <f t="shared" si="0"/>
        <v>0.23415412676698585</v>
      </c>
      <c r="D19" s="121">
        <v>21930</v>
      </c>
    </row>
    <row r="20" spans="1:13" ht="21.75" customHeight="1">
      <c r="A20" s="31" t="s">
        <v>374</v>
      </c>
      <c r="B20" s="120">
        <v>4731</v>
      </c>
      <c r="C20" s="313">
        <v>0.224</v>
      </c>
      <c r="D20" s="121">
        <v>21145</v>
      </c>
    </row>
    <row r="21" spans="1:13" ht="21.75" customHeight="1">
      <c r="A21" s="31" t="s">
        <v>147</v>
      </c>
      <c r="B21" s="18">
        <v>4828</v>
      </c>
      <c r="C21" s="314">
        <v>0.23400000000000001</v>
      </c>
      <c r="D21" s="32">
        <v>20590</v>
      </c>
    </row>
    <row r="22" spans="1:13" ht="21.75" customHeight="1">
      <c r="A22" s="31" t="s">
        <v>16</v>
      </c>
      <c r="B22" s="19">
        <v>4574</v>
      </c>
      <c r="C22" s="315">
        <v>0.2344</v>
      </c>
      <c r="D22" s="33">
        <v>19510</v>
      </c>
    </row>
    <row r="23" spans="1:13" ht="21.75" customHeight="1" thickBot="1">
      <c r="A23" s="300" t="s">
        <v>15</v>
      </c>
      <c r="B23" s="301">
        <v>4359</v>
      </c>
      <c r="C23" s="316">
        <v>0.23369999999999999</v>
      </c>
      <c r="D23" s="302">
        <v>18653</v>
      </c>
    </row>
    <row r="25" spans="1:13" s="92" customFormat="1">
      <c r="A25" s="105" t="s">
        <v>302</v>
      </c>
      <c r="B25" s="100"/>
      <c r="C25" s="100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3" s="108" customFormat="1"/>
  </sheetData>
  <phoneticPr fontId="2" type="noConversion"/>
  <hyperlinks>
    <hyperlink ref="A25" location="Definitions!A1" display="Click here to see notes, definitions, and source" xr:uid="{00000000-0004-0000-0400-000000000000}"/>
    <hyperlink ref="D1" location="'Table of Contents'!A1" display="Contents" xr:uid="{00000000-0004-0000-0400-000001000000}"/>
  </hyperlinks>
  <printOptions horizontalCentered="1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indexed="48"/>
  </sheetPr>
  <dimension ref="A1:P29"/>
  <sheetViews>
    <sheetView zoomScaleNormal="100" workbookViewId="0"/>
  </sheetViews>
  <sheetFormatPr defaultRowHeight="12.75"/>
  <cols>
    <col min="1" max="1" width="28.42578125" style="108" customWidth="1"/>
    <col min="2" max="16" width="6.5703125" style="108" customWidth="1"/>
    <col min="17" max="16384" width="9.140625" style="108"/>
  </cols>
  <sheetData>
    <row r="1" spans="1:16" ht="15.75">
      <c r="A1" s="91" t="s">
        <v>209</v>
      </c>
      <c r="P1" s="99" t="s">
        <v>390</v>
      </c>
    </row>
    <row r="2" spans="1:16" ht="15">
      <c r="A2" s="117" t="s">
        <v>307</v>
      </c>
    </row>
    <row r="3" spans="1:16">
      <c r="A3" s="98" t="s">
        <v>143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123"/>
      <c r="N3" s="123"/>
      <c r="O3" s="123"/>
      <c r="P3" s="123"/>
    </row>
    <row r="4" spans="1:16" s="123" customFormat="1">
      <c r="A4" s="122" t="s">
        <v>472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6" s="125" customFormat="1">
      <c r="A5" s="16" t="s">
        <v>739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278"/>
      <c r="N5" s="98"/>
      <c r="O5" s="276"/>
      <c r="P5" s="276"/>
    </row>
    <row r="6" spans="1:16" ht="16.5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6" ht="25.5">
      <c r="A7" s="129" t="s">
        <v>292</v>
      </c>
      <c r="B7" s="52" t="s">
        <v>737</v>
      </c>
      <c r="C7" s="52" t="s">
        <v>709</v>
      </c>
      <c r="D7" s="52" t="s">
        <v>666</v>
      </c>
      <c r="E7" s="52" t="s">
        <v>624</v>
      </c>
      <c r="F7" s="52" t="s">
        <v>588</v>
      </c>
      <c r="G7" s="52" t="s">
        <v>562</v>
      </c>
      <c r="H7" s="52" t="s">
        <v>528</v>
      </c>
      <c r="I7" s="52" t="s">
        <v>519</v>
      </c>
      <c r="J7" s="52" t="s">
        <v>466</v>
      </c>
      <c r="K7" s="52" t="s">
        <v>451</v>
      </c>
      <c r="L7" s="52" t="s">
        <v>392</v>
      </c>
      <c r="M7" s="52" t="s">
        <v>374</v>
      </c>
      <c r="N7" s="52" t="s">
        <v>147</v>
      </c>
      <c r="O7" s="52" t="s">
        <v>16</v>
      </c>
      <c r="P7" s="53" t="s">
        <v>15</v>
      </c>
    </row>
    <row r="8" spans="1:16" ht="27" customHeight="1">
      <c r="A8" s="35" t="s">
        <v>120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120">
        <v>93</v>
      </c>
      <c r="O8" s="120">
        <v>105</v>
      </c>
      <c r="P8" s="303">
        <v>101</v>
      </c>
    </row>
    <row r="9" spans="1:16" ht="25.5">
      <c r="A9" s="35" t="s">
        <v>455</v>
      </c>
      <c r="B9" s="445">
        <v>310</v>
      </c>
      <c r="C9" s="445">
        <v>306</v>
      </c>
      <c r="D9" s="445">
        <v>337</v>
      </c>
      <c r="E9" s="445">
        <v>279</v>
      </c>
      <c r="F9" s="445">
        <v>296</v>
      </c>
      <c r="G9" s="445">
        <v>287</v>
      </c>
      <c r="H9" s="445">
        <v>348</v>
      </c>
      <c r="I9" s="445">
        <v>354</v>
      </c>
      <c r="J9" s="445">
        <v>282</v>
      </c>
      <c r="K9" s="445">
        <v>301</v>
      </c>
      <c r="L9" s="445">
        <v>348</v>
      </c>
      <c r="M9" s="126">
        <v>288</v>
      </c>
      <c r="N9" s="120">
        <v>316</v>
      </c>
      <c r="O9" s="120">
        <v>282</v>
      </c>
      <c r="P9" s="303">
        <v>266</v>
      </c>
    </row>
    <row r="10" spans="1:16" ht="28.5" customHeight="1">
      <c r="A10" s="35" t="s">
        <v>293</v>
      </c>
      <c r="B10" s="445">
        <v>918</v>
      </c>
      <c r="C10" s="445">
        <v>1028</v>
      </c>
      <c r="D10" s="445">
        <v>947</v>
      </c>
      <c r="E10" s="445">
        <v>615</v>
      </c>
      <c r="F10" s="445">
        <v>592</v>
      </c>
      <c r="G10" s="445">
        <v>608</v>
      </c>
      <c r="H10" s="445">
        <v>425</v>
      </c>
      <c r="I10" s="445">
        <v>362</v>
      </c>
      <c r="J10" s="445">
        <v>334</v>
      </c>
      <c r="K10" s="445">
        <v>218</v>
      </c>
      <c r="L10" s="445">
        <v>232</v>
      </c>
      <c r="M10" s="126">
        <v>256</v>
      </c>
      <c r="N10" s="120">
        <v>241</v>
      </c>
      <c r="O10" s="120">
        <v>235</v>
      </c>
      <c r="P10" s="303">
        <v>165</v>
      </c>
    </row>
    <row r="11" spans="1:16" ht="27" customHeight="1">
      <c r="A11" s="35" t="s">
        <v>295</v>
      </c>
      <c r="B11" s="445">
        <v>472</v>
      </c>
      <c r="C11" s="445">
        <v>497</v>
      </c>
      <c r="D11" s="445">
        <v>426</v>
      </c>
      <c r="E11" s="445">
        <v>405</v>
      </c>
      <c r="F11" s="445">
        <v>426</v>
      </c>
      <c r="G11" s="445">
        <v>476</v>
      </c>
      <c r="H11" s="445">
        <v>429</v>
      </c>
      <c r="I11" s="445">
        <v>419</v>
      </c>
      <c r="J11" s="445">
        <v>56</v>
      </c>
      <c r="K11" s="445">
        <v>45</v>
      </c>
      <c r="L11" s="445">
        <v>33</v>
      </c>
      <c r="M11" s="126">
        <v>30</v>
      </c>
      <c r="N11" s="120">
        <v>21</v>
      </c>
      <c r="O11" s="120">
        <v>20</v>
      </c>
      <c r="P11" s="303">
        <v>2</v>
      </c>
    </row>
    <row r="12" spans="1:16" ht="27" customHeight="1">
      <c r="A12" s="35" t="s">
        <v>667</v>
      </c>
      <c r="B12" s="445">
        <v>1002</v>
      </c>
      <c r="C12" s="445">
        <v>1367</v>
      </c>
      <c r="D12" s="445">
        <v>1369</v>
      </c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446"/>
    </row>
    <row r="13" spans="1:16" ht="27" customHeight="1">
      <c r="A13" s="35" t="s">
        <v>296</v>
      </c>
      <c r="B13" s="445">
        <v>171</v>
      </c>
      <c r="C13" s="445">
        <v>164</v>
      </c>
      <c r="D13" s="445">
        <v>146</v>
      </c>
      <c r="E13" s="445">
        <v>122</v>
      </c>
      <c r="F13" s="445">
        <v>110</v>
      </c>
      <c r="G13" s="445">
        <v>141</v>
      </c>
      <c r="H13" s="445">
        <v>122</v>
      </c>
      <c r="I13" s="445">
        <v>116</v>
      </c>
      <c r="J13" s="445">
        <v>131</v>
      </c>
      <c r="K13" s="445">
        <v>118</v>
      </c>
      <c r="L13" s="445">
        <v>113</v>
      </c>
      <c r="M13" s="126">
        <v>122</v>
      </c>
      <c r="N13" s="120">
        <v>110</v>
      </c>
      <c r="O13" s="120">
        <v>102</v>
      </c>
      <c r="P13" s="303">
        <v>143</v>
      </c>
    </row>
    <row r="14" spans="1:16" ht="27" customHeight="1">
      <c r="A14" s="35" t="s">
        <v>707</v>
      </c>
      <c r="B14" s="445">
        <v>102</v>
      </c>
      <c r="C14" s="445">
        <v>81</v>
      </c>
      <c r="D14" s="445">
        <v>70</v>
      </c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446"/>
    </row>
    <row r="15" spans="1:16" ht="27" customHeight="1">
      <c r="A15" s="35" t="s">
        <v>297</v>
      </c>
      <c r="B15" s="445">
        <v>16</v>
      </c>
      <c r="C15" s="445">
        <v>11</v>
      </c>
      <c r="D15" s="445">
        <v>14</v>
      </c>
      <c r="E15" s="445">
        <v>12</v>
      </c>
      <c r="F15" s="445">
        <v>9</v>
      </c>
      <c r="G15" s="445">
        <v>13</v>
      </c>
      <c r="H15" s="445">
        <v>11</v>
      </c>
      <c r="I15" s="445">
        <v>9</v>
      </c>
      <c r="J15" s="445">
        <v>8</v>
      </c>
      <c r="K15" s="445">
        <v>7</v>
      </c>
      <c r="L15" s="445">
        <v>5</v>
      </c>
      <c r="M15" s="126">
        <v>6</v>
      </c>
      <c r="N15" s="120">
        <v>10</v>
      </c>
      <c r="O15" s="120">
        <v>11</v>
      </c>
      <c r="P15" s="303">
        <v>11</v>
      </c>
    </row>
    <row r="16" spans="1:16" ht="27" customHeight="1">
      <c r="A16" s="35" t="s">
        <v>529</v>
      </c>
      <c r="B16" s="445">
        <v>801</v>
      </c>
      <c r="C16" s="445">
        <v>907</v>
      </c>
      <c r="D16" s="445">
        <v>894</v>
      </c>
      <c r="E16" s="445">
        <v>900</v>
      </c>
      <c r="F16" s="445">
        <v>978</v>
      </c>
      <c r="G16" s="445">
        <v>882</v>
      </c>
      <c r="H16" s="445">
        <v>946</v>
      </c>
      <c r="I16" s="445">
        <v>870</v>
      </c>
      <c r="J16" s="445">
        <v>743</v>
      </c>
      <c r="K16" s="445">
        <v>508</v>
      </c>
      <c r="L16" s="445">
        <v>597</v>
      </c>
      <c r="M16" s="126">
        <v>601</v>
      </c>
      <c r="N16" s="120">
        <v>551</v>
      </c>
      <c r="O16" s="120">
        <v>552</v>
      </c>
      <c r="P16" s="303">
        <v>552</v>
      </c>
    </row>
    <row r="17" spans="1:16" ht="27" customHeight="1">
      <c r="A17" s="35" t="s">
        <v>563</v>
      </c>
      <c r="B17" s="445">
        <v>104</v>
      </c>
      <c r="C17" s="445">
        <v>95</v>
      </c>
      <c r="D17" s="445">
        <v>118</v>
      </c>
      <c r="E17" s="445">
        <v>130</v>
      </c>
      <c r="F17" s="445">
        <v>132</v>
      </c>
      <c r="G17" s="445">
        <v>129</v>
      </c>
      <c r="H17" s="445">
        <v>155</v>
      </c>
      <c r="I17" s="445">
        <v>161</v>
      </c>
      <c r="J17" s="445">
        <v>156</v>
      </c>
      <c r="K17" s="445">
        <v>156</v>
      </c>
      <c r="L17" s="445">
        <v>164</v>
      </c>
      <c r="M17" s="126">
        <v>137</v>
      </c>
      <c r="N17" s="120">
        <v>30</v>
      </c>
      <c r="O17" s="120">
        <v>25</v>
      </c>
      <c r="P17" s="303">
        <v>23</v>
      </c>
    </row>
    <row r="18" spans="1:16" ht="27" customHeight="1">
      <c r="A18" s="35" t="s">
        <v>589</v>
      </c>
      <c r="B18" s="445">
        <v>133</v>
      </c>
      <c r="C18" s="445">
        <v>113</v>
      </c>
      <c r="D18" s="445">
        <v>137</v>
      </c>
      <c r="E18" s="445">
        <v>119</v>
      </c>
      <c r="F18" s="445">
        <v>80</v>
      </c>
      <c r="G18" s="445">
        <v>108</v>
      </c>
      <c r="H18" s="445">
        <v>75</v>
      </c>
      <c r="I18" s="445">
        <v>91</v>
      </c>
      <c r="J18" s="445">
        <v>89</v>
      </c>
      <c r="K18" s="445">
        <v>95</v>
      </c>
      <c r="L18" s="445">
        <v>103</v>
      </c>
      <c r="M18" s="126">
        <v>149</v>
      </c>
      <c r="N18" s="120">
        <v>131</v>
      </c>
      <c r="O18" s="120">
        <v>142</v>
      </c>
      <c r="P18" s="303">
        <v>138</v>
      </c>
    </row>
    <row r="19" spans="1:16" ht="27" customHeight="1">
      <c r="A19" s="35" t="s">
        <v>298</v>
      </c>
      <c r="B19" s="445">
        <v>290</v>
      </c>
      <c r="C19" s="445">
        <v>224</v>
      </c>
      <c r="D19" s="445">
        <v>213</v>
      </c>
      <c r="E19" s="445">
        <v>174</v>
      </c>
      <c r="F19" s="445">
        <v>176</v>
      </c>
      <c r="G19" s="445">
        <v>182</v>
      </c>
      <c r="H19" s="445">
        <v>234</v>
      </c>
      <c r="I19" s="445">
        <v>193</v>
      </c>
      <c r="J19" s="445">
        <v>196</v>
      </c>
      <c r="K19" s="445">
        <v>166</v>
      </c>
      <c r="L19" s="445">
        <v>221</v>
      </c>
      <c r="M19" s="126">
        <v>177</v>
      </c>
      <c r="N19" s="120">
        <v>174</v>
      </c>
      <c r="O19" s="120">
        <v>193</v>
      </c>
      <c r="P19" s="303">
        <v>179</v>
      </c>
    </row>
    <row r="20" spans="1:16" ht="27" customHeight="1">
      <c r="A20" s="35" t="s">
        <v>299</v>
      </c>
      <c r="B20" s="445">
        <v>132</v>
      </c>
      <c r="C20" s="445">
        <v>150</v>
      </c>
      <c r="D20" s="445">
        <v>175</v>
      </c>
      <c r="E20" s="445">
        <v>77</v>
      </c>
      <c r="F20" s="445">
        <v>63</v>
      </c>
      <c r="G20" s="445">
        <v>65</v>
      </c>
      <c r="H20" s="445">
        <v>37</v>
      </c>
      <c r="I20" s="445">
        <v>49</v>
      </c>
      <c r="J20" s="445">
        <v>63</v>
      </c>
      <c r="K20" s="445">
        <v>44</v>
      </c>
      <c r="L20" s="445">
        <v>40</v>
      </c>
      <c r="M20" s="126">
        <v>37</v>
      </c>
      <c r="N20" s="120">
        <v>41</v>
      </c>
      <c r="O20" s="120">
        <v>20</v>
      </c>
      <c r="P20" s="303">
        <v>36</v>
      </c>
    </row>
    <row r="21" spans="1:16" ht="27" customHeight="1">
      <c r="A21" s="35" t="s">
        <v>714</v>
      </c>
      <c r="B21" s="445">
        <v>40</v>
      </c>
      <c r="C21" s="445">
        <v>54</v>
      </c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446"/>
    </row>
    <row r="22" spans="1:16" ht="27" customHeight="1">
      <c r="A22" s="35" t="s">
        <v>393</v>
      </c>
      <c r="B22" s="126">
        <v>232</v>
      </c>
      <c r="C22" s="126">
        <v>215</v>
      </c>
      <c r="D22" s="126">
        <v>267</v>
      </c>
      <c r="E22" s="126">
        <v>227</v>
      </c>
      <c r="F22" s="126">
        <v>229</v>
      </c>
      <c r="G22" s="126">
        <v>268</v>
      </c>
      <c r="H22" s="126">
        <v>275</v>
      </c>
      <c r="I22" s="126">
        <v>312</v>
      </c>
      <c r="J22" s="126">
        <v>312</v>
      </c>
      <c r="K22" s="126">
        <v>320</v>
      </c>
      <c r="L22" s="126">
        <v>368</v>
      </c>
      <c r="M22" s="126">
        <v>289</v>
      </c>
      <c r="N22" s="120">
        <v>299</v>
      </c>
      <c r="O22" s="120">
        <v>209</v>
      </c>
      <c r="P22" s="303">
        <v>196</v>
      </c>
    </row>
    <row r="23" spans="1:16" ht="27" customHeight="1">
      <c r="A23" s="35" t="s">
        <v>668</v>
      </c>
      <c r="B23" s="126">
        <v>9</v>
      </c>
      <c r="C23" s="126">
        <v>13</v>
      </c>
      <c r="D23" s="126">
        <v>11</v>
      </c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446"/>
    </row>
    <row r="24" spans="1:16" ht="27" customHeight="1">
      <c r="A24" s="35" t="s">
        <v>122</v>
      </c>
      <c r="B24" s="280"/>
      <c r="C24" s="280"/>
      <c r="D24" s="280"/>
      <c r="E24" s="280"/>
      <c r="F24" s="280"/>
      <c r="G24" s="126">
        <v>1749</v>
      </c>
      <c r="H24" s="126">
        <v>2078</v>
      </c>
      <c r="I24" s="126">
        <v>2086</v>
      </c>
      <c r="J24" s="126">
        <v>2664</v>
      </c>
      <c r="K24" s="126">
        <v>2611</v>
      </c>
      <c r="L24" s="126">
        <v>2911</v>
      </c>
      <c r="M24" s="126">
        <v>2639</v>
      </c>
      <c r="N24" s="120">
        <v>2811</v>
      </c>
      <c r="O24" s="120">
        <v>2678</v>
      </c>
      <c r="P24" s="303">
        <v>2547</v>
      </c>
    </row>
    <row r="25" spans="1:16" ht="27" customHeight="1">
      <c r="A25" s="35" t="s">
        <v>564</v>
      </c>
      <c r="B25" s="280"/>
      <c r="C25" s="280"/>
      <c r="D25" s="280"/>
      <c r="E25" s="126">
        <v>1722</v>
      </c>
      <c r="F25" s="126">
        <v>1777</v>
      </c>
      <c r="G25" s="126">
        <v>5</v>
      </c>
      <c r="H25" s="280"/>
      <c r="I25" s="280"/>
      <c r="J25" s="280"/>
      <c r="K25" s="280"/>
      <c r="L25" s="280"/>
      <c r="M25" s="280"/>
      <c r="N25" s="280"/>
      <c r="O25" s="280"/>
      <c r="P25" s="446"/>
    </row>
    <row r="26" spans="1:16" ht="25.5" customHeight="1" thickBot="1">
      <c r="A26" s="130" t="s">
        <v>282</v>
      </c>
      <c r="B26" s="29">
        <f t="shared" ref="B26:G26" si="0">SUM(B8:B25)</f>
        <v>4732</v>
      </c>
      <c r="C26" s="29">
        <f t="shared" si="0"/>
        <v>5225</v>
      </c>
      <c r="D26" s="29">
        <f t="shared" si="0"/>
        <v>5124</v>
      </c>
      <c r="E26" s="29">
        <f t="shared" si="0"/>
        <v>4782</v>
      </c>
      <c r="F26" s="29">
        <f t="shared" si="0"/>
        <v>4868</v>
      </c>
      <c r="G26" s="29">
        <f t="shared" si="0"/>
        <v>4913</v>
      </c>
      <c r="H26" s="29">
        <f>SUM(H8:H24)</f>
        <v>5135</v>
      </c>
      <c r="I26" s="29">
        <f>SUM(I8:I24)</f>
        <v>5022</v>
      </c>
      <c r="J26" s="29">
        <f>SUM(J8:J24)</f>
        <v>5034</v>
      </c>
      <c r="K26" s="29">
        <f>SUM(K8:K24)</f>
        <v>4589</v>
      </c>
      <c r="L26" s="29">
        <v>5135</v>
      </c>
      <c r="M26" s="29">
        <v>4731</v>
      </c>
      <c r="N26" s="39">
        <v>4828</v>
      </c>
      <c r="O26" s="39">
        <f>SUM(O8,O9,O10,O11,O13,O15,O16,O17,O18,O19,O20,O22,O24)</f>
        <v>4574</v>
      </c>
      <c r="P26" s="304">
        <f>SUM(P8,P9,P10,P11,P13,P15,P16,P17,P18,P19,P20,P22,P24)</f>
        <v>4359</v>
      </c>
    </row>
    <row r="28" spans="1:16" s="92" customFormat="1">
      <c r="A28" s="105" t="s">
        <v>302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0"/>
      <c r="N28" s="100"/>
      <c r="O28" s="93"/>
      <c r="P28" s="93"/>
    </row>
    <row r="29" spans="1:16">
      <c r="A29" s="631" t="s">
        <v>715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</row>
  </sheetData>
  <phoneticPr fontId="2" type="noConversion"/>
  <hyperlinks>
    <hyperlink ref="A28" location="Definitions!A1" display="Click here to see notes, definitions, and source" xr:uid="{00000000-0004-0000-0500-000000000000}"/>
    <hyperlink ref="P1" location="'Table of Contents'!A1" display="Contents" xr:uid="{00000000-0004-0000-0500-000001000000}"/>
  </hyperlinks>
  <printOptions horizontalCentered="1"/>
  <pageMargins left="0.45" right="0.45" top="0.65" bottom="0.6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S28"/>
  <sheetViews>
    <sheetView zoomScaleNormal="100" workbookViewId="0">
      <selection activeCell="F7" sqref="F7"/>
    </sheetView>
  </sheetViews>
  <sheetFormatPr defaultRowHeight="15"/>
  <cols>
    <col min="1" max="1" width="25" style="112" customWidth="1"/>
    <col min="2" max="12" width="6.7109375" style="112" customWidth="1"/>
    <col min="13" max="13" width="6.7109375" style="111" customWidth="1"/>
    <col min="14" max="16" width="6.7109375" style="112" customWidth="1"/>
    <col min="17" max="16384" width="9.140625" style="112"/>
  </cols>
  <sheetData>
    <row r="1" spans="1:16" ht="15.75">
      <c r="A1" s="21" t="s">
        <v>209</v>
      </c>
      <c r="O1" s="277" t="s">
        <v>390</v>
      </c>
    </row>
    <row r="2" spans="1:16">
      <c r="A2" s="89" t="s">
        <v>317</v>
      </c>
      <c r="M2" s="112"/>
    </row>
    <row r="3" spans="1:16">
      <c r="A3" s="128" t="s">
        <v>143</v>
      </c>
      <c r="M3" s="112"/>
    </row>
    <row r="4" spans="1:16">
      <c r="A4" s="128" t="s">
        <v>473</v>
      </c>
      <c r="M4" s="112"/>
    </row>
    <row r="5" spans="1:16">
      <c r="A5" s="16" t="s">
        <v>739</v>
      </c>
      <c r="M5" s="112"/>
    </row>
    <row r="6" spans="1:16" ht="15.75" thickBot="1">
      <c r="A6" s="131"/>
      <c r="M6" s="112"/>
    </row>
    <row r="7" spans="1:16" ht="25.5">
      <c r="A7" s="193" t="s">
        <v>292</v>
      </c>
      <c r="B7" s="52" t="s">
        <v>737</v>
      </c>
      <c r="C7" s="52" t="s">
        <v>709</v>
      </c>
      <c r="D7" s="52" t="s">
        <v>666</v>
      </c>
      <c r="E7" s="52" t="s">
        <v>624</v>
      </c>
      <c r="F7" s="52" t="s">
        <v>588</v>
      </c>
      <c r="G7" s="52" t="s">
        <v>562</v>
      </c>
      <c r="H7" s="52" t="s">
        <v>528</v>
      </c>
      <c r="I7" s="52" t="s">
        <v>519</v>
      </c>
      <c r="J7" s="52" t="s">
        <v>466</v>
      </c>
      <c r="K7" s="52" t="s">
        <v>451</v>
      </c>
      <c r="L7" s="52" t="s">
        <v>392</v>
      </c>
      <c r="M7" s="52" t="s">
        <v>374</v>
      </c>
      <c r="N7" s="52" t="s">
        <v>147</v>
      </c>
      <c r="O7" s="52" t="s">
        <v>16</v>
      </c>
      <c r="P7" s="53" t="s">
        <v>15</v>
      </c>
    </row>
    <row r="8" spans="1:16" ht="25.5" customHeight="1">
      <c r="A8" s="35" t="s">
        <v>120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3">
        <v>93</v>
      </c>
      <c r="O8" s="448">
        <v>105</v>
      </c>
      <c r="P8" s="449">
        <v>101</v>
      </c>
    </row>
    <row r="9" spans="1:16" ht="25.5" customHeight="1">
      <c r="A9" s="447" t="s">
        <v>455</v>
      </c>
      <c r="B9" s="143">
        <v>309</v>
      </c>
      <c r="C9" s="143">
        <v>306</v>
      </c>
      <c r="D9" s="143">
        <v>336</v>
      </c>
      <c r="E9" s="143">
        <v>279</v>
      </c>
      <c r="F9" s="143">
        <v>296</v>
      </c>
      <c r="G9" s="143">
        <v>286</v>
      </c>
      <c r="H9" s="143">
        <v>348</v>
      </c>
      <c r="I9" s="143">
        <v>349</v>
      </c>
      <c r="J9" s="143">
        <v>282</v>
      </c>
      <c r="K9" s="143">
        <v>299</v>
      </c>
      <c r="L9" s="143">
        <v>348</v>
      </c>
      <c r="M9" s="143">
        <v>285</v>
      </c>
      <c r="N9" s="633">
        <v>314</v>
      </c>
      <c r="O9" s="448">
        <v>281</v>
      </c>
      <c r="P9" s="449">
        <v>266</v>
      </c>
    </row>
    <row r="10" spans="1:16" ht="25.5" customHeight="1">
      <c r="A10" s="35" t="s">
        <v>293</v>
      </c>
      <c r="B10" s="143">
        <v>916</v>
      </c>
      <c r="C10" s="143">
        <v>1025</v>
      </c>
      <c r="D10" s="143">
        <v>947</v>
      </c>
      <c r="E10" s="143">
        <v>615</v>
      </c>
      <c r="F10" s="143">
        <v>591</v>
      </c>
      <c r="G10" s="143">
        <v>607</v>
      </c>
      <c r="H10" s="143">
        <v>410</v>
      </c>
      <c r="I10" s="143">
        <v>358</v>
      </c>
      <c r="J10" s="143">
        <v>327</v>
      </c>
      <c r="K10" s="143">
        <v>209</v>
      </c>
      <c r="L10" s="143">
        <v>223</v>
      </c>
      <c r="M10" s="143">
        <v>247</v>
      </c>
      <c r="N10" s="633">
        <v>230</v>
      </c>
      <c r="O10" s="448">
        <v>231</v>
      </c>
      <c r="P10" s="449">
        <v>155</v>
      </c>
    </row>
    <row r="11" spans="1:16" ht="25.5" customHeight="1">
      <c r="A11" s="35" t="s">
        <v>295</v>
      </c>
      <c r="B11" s="143">
        <v>470</v>
      </c>
      <c r="C11" s="143">
        <v>496</v>
      </c>
      <c r="D11" s="143">
        <v>426</v>
      </c>
      <c r="E11" s="143">
        <v>405</v>
      </c>
      <c r="F11" s="143">
        <v>421</v>
      </c>
      <c r="G11" s="143">
        <v>475</v>
      </c>
      <c r="H11" s="143">
        <v>428</v>
      </c>
      <c r="I11" s="143">
        <v>418</v>
      </c>
      <c r="J11" s="143">
        <v>56</v>
      </c>
      <c r="K11" s="143">
        <v>45</v>
      </c>
      <c r="L11" s="143">
        <v>33</v>
      </c>
      <c r="M11" s="143">
        <v>30</v>
      </c>
      <c r="N11" s="633">
        <v>21</v>
      </c>
      <c r="O11" s="448">
        <v>19</v>
      </c>
      <c r="P11" s="449">
        <v>2</v>
      </c>
    </row>
    <row r="12" spans="1:16" ht="25.5" customHeight="1">
      <c r="A12" s="35" t="s">
        <v>667</v>
      </c>
      <c r="B12" s="143">
        <v>998</v>
      </c>
      <c r="C12" s="143">
        <v>1364</v>
      </c>
      <c r="D12" s="143">
        <v>1359</v>
      </c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5"/>
    </row>
    <row r="13" spans="1:16" ht="25.5" customHeight="1">
      <c r="A13" s="35" t="s">
        <v>296</v>
      </c>
      <c r="B13" s="143">
        <v>171</v>
      </c>
      <c r="C13" s="143">
        <v>164</v>
      </c>
      <c r="D13" s="143">
        <v>146</v>
      </c>
      <c r="E13" s="143">
        <v>122</v>
      </c>
      <c r="F13" s="143">
        <v>110</v>
      </c>
      <c r="G13" s="143">
        <v>140</v>
      </c>
      <c r="H13" s="143">
        <v>122</v>
      </c>
      <c r="I13" s="143">
        <v>115</v>
      </c>
      <c r="J13" s="143">
        <v>131</v>
      </c>
      <c r="K13" s="143">
        <v>118</v>
      </c>
      <c r="L13" s="143">
        <v>113</v>
      </c>
      <c r="M13" s="143">
        <v>122</v>
      </c>
      <c r="N13" s="633">
        <v>110</v>
      </c>
      <c r="O13" s="448">
        <v>102</v>
      </c>
      <c r="P13" s="449">
        <v>143</v>
      </c>
    </row>
    <row r="14" spans="1:16" ht="25.5" customHeight="1">
      <c r="A14" s="35" t="s">
        <v>297</v>
      </c>
      <c r="B14" s="143">
        <v>16</v>
      </c>
      <c r="C14" s="143">
        <v>11</v>
      </c>
      <c r="D14" s="143">
        <v>14</v>
      </c>
      <c r="E14" s="143">
        <v>12</v>
      </c>
      <c r="F14" s="143">
        <v>9</v>
      </c>
      <c r="G14" s="143">
        <v>13</v>
      </c>
      <c r="H14" s="143">
        <v>11</v>
      </c>
      <c r="I14" s="143">
        <v>9</v>
      </c>
      <c r="J14" s="143">
        <v>8</v>
      </c>
      <c r="K14" s="143">
        <v>7</v>
      </c>
      <c r="L14" s="143">
        <v>5</v>
      </c>
      <c r="M14" s="143">
        <v>6</v>
      </c>
      <c r="N14" s="448">
        <v>10</v>
      </c>
      <c r="O14" s="448">
        <v>11</v>
      </c>
      <c r="P14" s="449">
        <v>11</v>
      </c>
    </row>
    <row r="15" spans="1:16" ht="25.5" customHeight="1">
      <c r="A15" s="447" t="s">
        <v>529</v>
      </c>
      <c r="B15" s="143">
        <v>800</v>
      </c>
      <c r="C15" s="143">
        <v>907</v>
      </c>
      <c r="D15" s="143">
        <v>894</v>
      </c>
      <c r="E15" s="143">
        <v>900</v>
      </c>
      <c r="F15" s="143">
        <v>977</v>
      </c>
      <c r="G15" s="143">
        <v>881</v>
      </c>
      <c r="H15" s="143">
        <v>946</v>
      </c>
      <c r="I15" s="143">
        <v>869</v>
      </c>
      <c r="J15" s="143">
        <v>739</v>
      </c>
      <c r="K15" s="143">
        <v>507</v>
      </c>
      <c r="L15" s="143">
        <v>597</v>
      </c>
      <c r="M15" s="143">
        <v>596</v>
      </c>
      <c r="N15" s="633">
        <v>547</v>
      </c>
      <c r="O15" s="448">
        <v>551</v>
      </c>
      <c r="P15" s="449">
        <v>551</v>
      </c>
    </row>
    <row r="16" spans="1:16" ht="25.5" customHeight="1">
      <c r="A16" s="447" t="s">
        <v>563</v>
      </c>
      <c r="B16" s="143">
        <v>97</v>
      </c>
      <c r="C16" s="143">
        <v>91</v>
      </c>
      <c r="D16" s="143">
        <v>113</v>
      </c>
      <c r="E16" s="143">
        <v>130</v>
      </c>
      <c r="F16" s="143">
        <v>132</v>
      </c>
      <c r="G16" s="143">
        <v>129</v>
      </c>
      <c r="H16" s="143">
        <v>155</v>
      </c>
      <c r="I16" s="143">
        <v>161</v>
      </c>
      <c r="J16" s="143">
        <v>156</v>
      </c>
      <c r="K16" s="143">
        <v>155</v>
      </c>
      <c r="L16" s="143">
        <v>164</v>
      </c>
      <c r="M16" s="143">
        <v>137</v>
      </c>
      <c r="N16" s="633">
        <v>30</v>
      </c>
      <c r="O16" s="448">
        <v>25</v>
      </c>
      <c r="P16" s="449">
        <v>23</v>
      </c>
    </row>
    <row r="17" spans="1:19" ht="25.5" customHeight="1">
      <c r="A17" s="447" t="s">
        <v>707</v>
      </c>
      <c r="B17" s="143">
        <v>102</v>
      </c>
      <c r="C17" s="143">
        <v>81</v>
      </c>
      <c r="D17" s="143">
        <v>70</v>
      </c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5"/>
    </row>
    <row r="18" spans="1:19" ht="25.5" customHeight="1">
      <c r="A18" s="35" t="s">
        <v>589</v>
      </c>
      <c r="B18" s="143">
        <v>133</v>
      </c>
      <c r="C18" s="143">
        <v>113</v>
      </c>
      <c r="D18" s="143">
        <v>137</v>
      </c>
      <c r="E18" s="143">
        <v>118</v>
      </c>
      <c r="F18" s="143">
        <v>80</v>
      </c>
      <c r="G18" s="143">
        <v>108</v>
      </c>
      <c r="H18" s="143">
        <v>74</v>
      </c>
      <c r="I18" s="143">
        <v>91</v>
      </c>
      <c r="J18" s="143">
        <v>89</v>
      </c>
      <c r="K18" s="143">
        <v>95</v>
      </c>
      <c r="L18" s="143">
        <v>102</v>
      </c>
      <c r="M18" s="143">
        <v>149</v>
      </c>
      <c r="N18" s="633">
        <v>131</v>
      </c>
      <c r="O18" s="448">
        <v>141</v>
      </c>
      <c r="P18" s="449">
        <v>137</v>
      </c>
    </row>
    <row r="19" spans="1:19" ht="25.5" customHeight="1">
      <c r="A19" s="35" t="s">
        <v>298</v>
      </c>
      <c r="B19" s="143">
        <v>290</v>
      </c>
      <c r="C19" s="143">
        <v>224</v>
      </c>
      <c r="D19" s="143">
        <v>213</v>
      </c>
      <c r="E19" s="143">
        <v>174</v>
      </c>
      <c r="F19" s="143">
        <v>176</v>
      </c>
      <c r="G19" s="143">
        <v>182</v>
      </c>
      <c r="H19" s="143">
        <v>234</v>
      </c>
      <c r="I19" s="143">
        <v>192</v>
      </c>
      <c r="J19" s="143">
        <v>195</v>
      </c>
      <c r="K19" s="143">
        <v>165</v>
      </c>
      <c r="L19" s="143">
        <v>221</v>
      </c>
      <c r="M19" s="143">
        <v>177</v>
      </c>
      <c r="N19" s="448">
        <v>174</v>
      </c>
      <c r="O19" s="448">
        <v>193</v>
      </c>
      <c r="P19" s="449">
        <v>179</v>
      </c>
      <c r="R19" s="133"/>
      <c r="S19" s="133"/>
    </row>
    <row r="20" spans="1:19" ht="25.5" customHeight="1">
      <c r="A20" s="35" t="s">
        <v>299</v>
      </c>
      <c r="B20" s="143">
        <v>132</v>
      </c>
      <c r="C20" s="143">
        <v>150</v>
      </c>
      <c r="D20" s="143">
        <v>175</v>
      </c>
      <c r="E20" s="143">
        <v>77</v>
      </c>
      <c r="F20" s="143">
        <v>63</v>
      </c>
      <c r="G20" s="143">
        <v>65</v>
      </c>
      <c r="H20" s="143">
        <v>37</v>
      </c>
      <c r="I20" s="143">
        <v>49</v>
      </c>
      <c r="J20" s="143">
        <v>63</v>
      </c>
      <c r="K20" s="143">
        <v>44</v>
      </c>
      <c r="L20" s="143">
        <v>40</v>
      </c>
      <c r="M20" s="143">
        <v>37</v>
      </c>
      <c r="N20" s="448">
        <v>41</v>
      </c>
      <c r="O20" s="448">
        <v>20</v>
      </c>
      <c r="P20" s="449">
        <v>36</v>
      </c>
    </row>
    <row r="21" spans="1:19" ht="25.5" customHeight="1">
      <c r="A21" s="35" t="s">
        <v>714</v>
      </c>
      <c r="B21" s="143">
        <v>40</v>
      </c>
      <c r="C21" s="143">
        <v>54</v>
      </c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4"/>
      <c r="P21" s="635"/>
    </row>
    <row r="22" spans="1:19" ht="25.5" customHeight="1">
      <c r="A22" s="35" t="s">
        <v>405</v>
      </c>
      <c r="B22" s="143">
        <v>231</v>
      </c>
      <c r="C22" s="143">
        <v>215</v>
      </c>
      <c r="D22" s="143">
        <v>267</v>
      </c>
      <c r="E22" s="143">
        <v>227</v>
      </c>
      <c r="F22" s="143">
        <v>229</v>
      </c>
      <c r="G22" s="143">
        <v>268</v>
      </c>
      <c r="H22" s="143">
        <v>275</v>
      </c>
      <c r="I22" s="143">
        <v>312</v>
      </c>
      <c r="J22" s="143">
        <v>311</v>
      </c>
      <c r="K22" s="143">
        <v>320</v>
      </c>
      <c r="L22" s="143">
        <v>365</v>
      </c>
      <c r="M22" s="143">
        <v>288</v>
      </c>
      <c r="N22" s="633">
        <v>299</v>
      </c>
      <c r="O22" s="448">
        <v>208</v>
      </c>
      <c r="P22" s="449">
        <v>196</v>
      </c>
    </row>
    <row r="23" spans="1:19" ht="25.5" customHeight="1">
      <c r="A23" s="35" t="s">
        <v>668</v>
      </c>
      <c r="B23" s="143">
        <v>9</v>
      </c>
      <c r="C23" s="143">
        <v>13</v>
      </c>
      <c r="D23" s="143">
        <v>11</v>
      </c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5"/>
    </row>
    <row r="24" spans="1:19" ht="25.5" customHeight="1">
      <c r="A24" s="35" t="s">
        <v>122</v>
      </c>
      <c r="B24" s="634"/>
      <c r="C24" s="634"/>
      <c r="D24" s="634"/>
      <c r="E24" s="634"/>
      <c r="F24" s="634"/>
      <c r="G24" s="143">
        <v>1742</v>
      </c>
      <c r="H24" s="143">
        <v>2066</v>
      </c>
      <c r="I24" s="143">
        <v>2076</v>
      </c>
      <c r="J24" s="143">
        <v>2654</v>
      </c>
      <c r="K24" s="143">
        <v>2594</v>
      </c>
      <c r="L24" s="143">
        <v>2888</v>
      </c>
      <c r="M24" s="143">
        <v>2604</v>
      </c>
      <c r="N24" s="448">
        <v>2787</v>
      </c>
      <c r="O24" s="448">
        <v>2652</v>
      </c>
      <c r="P24" s="449">
        <v>2530</v>
      </c>
    </row>
    <row r="25" spans="1:19" ht="25.5" customHeight="1">
      <c r="A25" s="35" t="s">
        <v>564</v>
      </c>
      <c r="B25" s="634"/>
      <c r="C25" s="634"/>
      <c r="D25" s="634"/>
      <c r="E25" s="143">
        <v>1710</v>
      </c>
      <c r="F25" s="143">
        <v>1766</v>
      </c>
      <c r="G25" s="143">
        <v>5</v>
      </c>
      <c r="H25" s="634"/>
      <c r="I25" s="634"/>
      <c r="J25" s="634"/>
      <c r="K25" s="634"/>
      <c r="L25" s="634"/>
      <c r="M25" s="634"/>
      <c r="N25" s="634"/>
      <c r="O25" s="634"/>
      <c r="P25" s="635"/>
    </row>
    <row r="26" spans="1:19" ht="25.5" customHeight="1" thickBot="1">
      <c r="A26" s="450" t="s">
        <v>282</v>
      </c>
      <c r="B26" s="399">
        <f t="shared" ref="B26:G26" si="0">SUM(B8:B25)</f>
        <v>4714</v>
      </c>
      <c r="C26" s="399">
        <f t="shared" si="0"/>
        <v>5214</v>
      </c>
      <c r="D26" s="399">
        <f t="shared" si="0"/>
        <v>5108</v>
      </c>
      <c r="E26" s="399">
        <f t="shared" si="0"/>
        <v>4769</v>
      </c>
      <c r="F26" s="399">
        <f t="shared" si="0"/>
        <v>4850</v>
      </c>
      <c r="G26" s="399">
        <f t="shared" si="0"/>
        <v>4901</v>
      </c>
      <c r="H26" s="399">
        <f>SUM(H8:H24)</f>
        <v>5106</v>
      </c>
      <c r="I26" s="399">
        <f t="shared" ref="I26:N26" si="1">SUM(I8:I24)</f>
        <v>4999</v>
      </c>
      <c r="J26" s="399">
        <f t="shared" si="1"/>
        <v>5011</v>
      </c>
      <c r="K26" s="399">
        <f t="shared" si="1"/>
        <v>4558</v>
      </c>
      <c r="L26" s="399">
        <f t="shared" si="1"/>
        <v>5099</v>
      </c>
      <c r="M26" s="399">
        <f t="shared" si="1"/>
        <v>4678</v>
      </c>
      <c r="N26" s="399">
        <f t="shared" si="1"/>
        <v>4787</v>
      </c>
      <c r="O26" s="399">
        <v>4539</v>
      </c>
      <c r="P26" s="400">
        <v>4330</v>
      </c>
    </row>
    <row r="27" spans="1:19" s="105" customFormat="1" ht="12.75">
      <c r="A27" s="105" t="s">
        <v>302</v>
      </c>
      <c r="M27" s="106"/>
      <c r="N27" s="106"/>
      <c r="O27" s="107"/>
      <c r="P27" s="107"/>
    </row>
    <row r="28" spans="1:19" s="108" customFormat="1" ht="12.75">
      <c r="A28" s="631" t="s">
        <v>715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</sheetData>
  <phoneticPr fontId="2" type="noConversion"/>
  <hyperlinks>
    <hyperlink ref="A27" location="Definitions!A1" display="Click here to see notes, definitions, and source" xr:uid="{00000000-0004-0000-0600-000000000000}"/>
    <hyperlink ref="O1" location="'Table of Contents'!A1" display="Contents" xr:uid="{00000000-0004-0000-0600-000001000000}"/>
  </hyperlinks>
  <printOptions horizontalCentered="1"/>
  <pageMargins left="0.4" right="0.4" top="0.6" bottom="0.6" header="0.3" footer="0.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M100"/>
  <sheetViews>
    <sheetView workbookViewId="0"/>
  </sheetViews>
  <sheetFormatPr defaultRowHeight="12.75"/>
  <cols>
    <col min="1" max="1" width="10.7109375" style="110" customWidth="1"/>
    <col min="2" max="2" width="6.42578125" style="110" customWidth="1"/>
    <col min="3" max="3" width="9.140625" style="110"/>
    <col min="4" max="4" width="10.5703125" style="110" customWidth="1"/>
    <col min="5" max="8" width="9.140625" style="110"/>
    <col min="9" max="9" width="12.42578125" style="110" customWidth="1"/>
    <col min="10" max="16384" width="9.140625" style="110"/>
  </cols>
  <sheetData>
    <row r="1" spans="1:12" ht="15.75">
      <c r="A1" s="91" t="s">
        <v>209</v>
      </c>
      <c r="K1" s="107" t="s">
        <v>390</v>
      </c>
    </row>
    <row r="2" spans="1:12" ht="15">
      <c r="A2" s="117" t="s">
        <v>307</v>
      </c>
    </row>
    <row r="3" spans="1:12">
      <c r="A3" s="122" t="s">
        <v>143</v>
      </c>
    </row>
    <row r="4" spans="1:12">
      <c r="A4" s="122" t="s">
        <v>474</v>
      </c>
      <c r="L4" s="109"/>
    </row>
    <row r="5" spans="1:12">
      <c r="A5" s="122" t="s">
        <v>739</v>
      </c>
    </row>
    <row r="6" spans="1:12" ht="13.5" thickBot="1"/>
    <row r="7" spans="1:12" ht="16.5" customHeight="1">
      <c r="A7" s="707" t="s">
        <v>311</v>
      </c>
      <c r="B7" s="700" t="s">
        <v>420</v>
      </c>
      <c r="C7" s="700" t="s">
        <v>99</v>
      </c>
      <c r="D7" s="702" t="s">
        <v>281</v>
      </c>
      <c r="E7" s="703"/>
      <c r="F7" s="703"/>
      <c r="G7" s="703"/>
      <c r="H7" s="703"/>
      <c r="I7" s="703"/>
      <c r="J7" s="704"/>
      <c r="K7" s="700" t="s">
        <v>421</v>
      </c>
      <c r="L7" s="705" t="s">
        <v>282</v>
      </c>
    </row>
    <row r="8" spans="1:12" ht="25.5">
      <c r="A8" s="708"/>
      <c r="B8" s="709"/>
      <c r="C8" s="701"/>
      <c r="D8" s="55" t="s">
        <v>62</v>
      </c>
      <c r="E8" s="55" t="s">
        <v>74</v>
      </c>
      <c r="F8" s="55" t="s">
        <v>83</v>
      </c>
      <c r="G8" s="55" t="s">
        <v>85</v>
      </c>
      <c r="H8" s="55" t="s">
        <v>88</v>
      </c>
      <c r="I8" s="57" t="s">
        <v>90</v>
      </c>
      <c r="J8" s="55" t="s">
        <v>97</v>
      </c>
      <c r="K8" s="701"/>
      <c r="L8" s="706"/>
    </row>
    <row r="9" spans="1:12">
      <c r="A9" s="696" t="s">
        <v>737</v>
      </c>
      <c r="B9" s="284" t="s">
        <v>422</v>
      </c>
      <c r="C9" s="56">
        <v>706</v>
      </c>
      <c r="D9" s="56">
        <v>2</v>
      </c>
      <c r="E9" s="56">
        <v>24</v>
      </c>
      <c r="F9" s="56">
        <v>16</v>
      </c>
      <c r="G9" s="56">
        <v>15</v>
      </c>
      <c r="H9" s="56">
        <v>90</v>
      </c>
      <c r="I9" s="56">
        <v>86</v>
      </c>
      <c r="J9" s="56">
        <v>23</v>
      </c>
      <c r="K9" s="56">
        <v>63</v>
      </c>
      <c r="L9" s="286">
        <f>SUM(C9:K9)</f>
        <v>1025</v>
      </c>
    </row>
    <row r="10" spans="1:12" ht="12.75" customHeight="1">
      <c r="A10" s="697"/>
      <c r="B10" s="284" t="s">
        <v>423</v>
      </c>
      <c r="C10" s="56">
        <v>614</v>
      </c>
      <c r="D10" s="56"/>
      <c r="E10" s="56">
        <v>33</v>
      </c>
      <c r="F10" s="56">
        <v>15</v>
      </c>
      <c r="G10" s="56">
        <v>8</v>
      </c>
      <c r="H10" s="56">
        <v>40</v>
      </c>
      <c r="I10" s="56">
        <v>72</v>
      </c>
      <c r="J10" s="56">
        <v>17</v>
      </c>
      <c r="K10" s="56">
        <v>55</v>
      </c>
      <c r="L10" s="286">
        <f>SUM(C10:K10)</f>
        <v>854</v>
      </c>
    </row>
    <row r="11" spans="1:12" ht="12.75" customHeight="1">
      <c r="A11" s="697"/>
      <c r="B11" s="284" t="s">
        <v>424</v>
      </c>
      <c r="C11" s="56">
        <v>184</v>
      </c>
      <c r="D11" s="56"/>
      <c r="E11" s="56">
        <v>9</v>
      </c>
      <c r="F11" s="56">
        <v>12</v>
      </c>
      <c r="G11" s="56">
        <v>13</v>
      </c>
      <c r="H11" s="56">
        <v>43</v>
      </c>
      <c r="I11" s="56">
        <v>15</v>
      </c>
      <c r="J11" s="56">
        <v>19</v>
      </c>
      <c r="K11" s="56">
        <v>28</v>
      </c>
      <c r="L11" s="286">
        <f>SUM(C11:K11)</f>
        <v>323</v>
      </c>
    </row>
    <row r="12" spans="1:12">
      <c r="A12" s="697"/>
      <c r="B12" s="284" t="s">
        <v>425</v>
      </c>
      <c r="C12" s="56">
        <v>127</v>
      </c>
      <c r="D12" s="56"/>
      <c r="E12" s="56">
        <v>8</v>
      </c>
      <c r="F12" s="56">
        <v>14</v>
      </c>
      <c r="G12" s="56">
        <v>4</v>
      </c>
      <c r="H12" s="56">
        <v>27</v>
      </c>
      <c r="I12" s="56">
        <v>27</v>
      </c>
      <c r="J12" s="56">
        <v>12</v>
      </c>
      <c r="K12" s="56">
        <v>10</v>
      </c>
      <c r="L12" s="286">
        <f>SUM(C12:K12)</f>
        <v>229</v>
      </c>
    </row>
    <row r="13" spans="1:12">
      <c r="A13" s="697"/>
      <c r="B13" s="284" t="s">
        <v>426</v>
      </c>
      <c r="C13" s="56">
        <v>554</v>
      </c>
      <c r="D13" s="56">
        <v>37</v>
      </c>
      <c r="E13" s="56">
        <v>273</v>
      </c>
      <c r="F13" s="56">
        <v>196</v>
      </c>
      <c r="G13" s="56">
        <v>95</v>
      </c>
      <c r="H13" s="56">
        <v>49</v>
      </c>
      <c r="I13" s="56">
        <v>531</v>
      </c>
      <c r="J13" s="56">
        <v>298</v>
      </c>
      <c r="K13" s="56">
        <v>268</v>
      </c>
      <c r="L13" s="286">
        <f>SUM(C13:K13)</f>
        <v>2301</v>
      </c>
    </row>
    <row r="14" spans="1:12">
      <c r="A14" s="698"/>
      <c r="B14" s="379" t="s">
        <v>282</v>
      </c>
      <c r="C14" s="380">
        <f>SUM(C9:C13)</f>
        <v>2185</v>
      </c>
      <c r="D14" s="380">
        <f t="shared" ref="D14:K14" si="0">SUM(D9:D13)</f>
        <v>39</v>
      </c>
      <c r="E14" s="380">
        <f t="shared" si="0"/>
        <v>347</v>
      </c>
      <c r="F14" s="380">
        <f t="shared" si="0"/>
        <v>253</v>
      </c>
      <c r="G14" s="380">
        <f t="shared" si="0"/>
        <v>135</v>
      </c>
      <c r="H14" s="380">
        <f t="shared" si="0"/>
        <v>249</v>
      </c>
      <c r="I14" s="380">
        <f t="shared" si="0"/>
        <v>731</v>
      </c>
      <c r="J14" s="380">
        <f t="shared" si="0"/>
        <v>369</v>
      </c>
      <c r="K14" s="380">
        <f t="shared" si="0"/>
        <v>424</v>
      </c>
      <c r="L14" s="286">
        <f>SUM(L9:L13)</f>
        <v>4732</v>
      </c>
    </row>
    <row r="15" spans="1:12">
      <c r="A15" s="696" t="s">
        <v>709</v>
      </c>
      <c r="B15" s="284" t="s">
        <v>422</v>
      </c>
      <c r="C15" s="56">
        <v>735</v>
      </c>
      <c r="D15" s="56">
        <v>14</v>
      </c>
      <c r="E15" s="56">
        <v>100</v>
      </c>
      <c r="F15" s="56">
        <v>32</v>
      </c>
      <c r="G15" s="56">
        <v>28</v>
      </c>
      <c r="H15" s="56">
        <v>67</v>
      </c>
      <c r="I15" s="56">
        <v>167</v>
      </c>
      <c r="J15" s="56">
        <v>60</v>
      </c>
      <c r="K15" s="56">
        <v>95</v>
      </c>
      <c r="L15" s="286">
        <f>SUM(C15:K15)</f>
        <v>1298</v>
      </c>
    </row>
    <row r="16" spans="1:12" ht="12.75" customHeight="1">
      <c r="A16" s="697"/>
      <c r="B16" s="284" t="s">
        <v>423</v>
      </c>
      <c r="C16" s="56">
        <v>713</v>
      </c>
      <c r="D16" s="56">
        <v>15</v>
      </c>
      <c r="E16" s="56">
        <v>80</v>
      </c>
      <c r="F16" s="56">
        <v>59</v>
      </c>
      <c r="G16" s="56">
        <v>28</v>
      </c>
      <c r="H16" s="56">
        <v>65</v>
      </c>
      <c r="I16" s="56">
        <v>160</v>
      </c>
      <c r="J16" s="56">
        <v>54</v>
      </c>
      <c r="K16" s="56">
        <v>75</v>
      </c>
      <c r="L16" s="286">
        <f>SUM(C16:K16)</f>
        <v>1249</v>
      </c>
    </row>
    <row r="17" spans="1:12" ht="12.75" customHeight="1">
      <c r="A17" s="697"/>
      <c r="B17" s="284" t="s">
        <v>424</v>
      </c>
      <c r="C17" s="56">
        <v>238</v>
      </c>
      <c r="D17" s="56">
        <v>11</v>
      </c>
      <c r="E17" s="56">
        <v>91</v>
      </c>
      <c r="F17" s="56">
        <v>64</v>
      </c>
      <c r="G17" s="56">
        <v>32</v>
      </c>
      <c r="H17" s="56">
        <v>50</v>
      </c>
      <c r="I17" s="56">
        <v>152</v>
      </c>
      <c r="J17" s="56">
        <v>95</v>
      </c>
      <c r="K17" s="56">
        <v>72</v>
      </c>
      <c r="L17" s="286">
        <f>SUM(C17:K17)</f>
        <v>805</v>
      </c>
    </row>
    <row r="18" spans="1:12">
      <c r="A18" s="697"/>
      <c r="B18" s="284" t="s">
        <v>425</v>
      </c>
      <c r="C18" s="56">
        <v>155</v>
      </c>
      <c r="D18" s="56">
        <v>11</v>
      </c>
      <c r="E18" s="56">
        <v>53</v>
      </c>
      <c r="F18" s="56">
        <v>38</v>
      </c>
      <c r="G18" s="56">
        <v>23</v>
      </c>
      <c r="H18" s="56">
        <v>25</v>
      </c>
      <c r="I18" s="56">
        <v>101</v>
      </c>
      <c r="J18" s="56">
        <v>47</v>
      </c>
      <c r="K18" s="56">
        <v>56</v>
      </c>
      <c r="L18" s="286">
        <f>SUM(C18:K18)</f>
        <v>509</v>
      </c>
    </row>
    <row r="19" spans="1:12">
      <c r="A19" s="697"/>
      <c r="B19" s="284" t="s">
        <v>426</v>
      </c>
      <c r="C19" s="56">
        <v>494</v>
      </c>
      <c r="D19" s="56">
        <v>14</v>
      </c>
      <c r="E19" s="56">
        <v>101</v>
      </c>
      <c r="F19" s="56">
        <v>65</v>
      </c>
      <c r="G19" s="56">
        <v>62</v>
      </c>
      <c r="H19" s="56">
        <v>57</v>
      </c>
      <c r="I19" s="56">
        <v>188</v>
      </c>
      <c r="J19" s="56">
        <v>85</v>
      </c>
      <c r="K19" s="56">
        <v>298</v>
      </c>
      <c r="L19" s="286">
        <f>SUM(C19:K19)</f>
        <v>1364</v>
      </c>
    </row>
    <row r="20" spans="1:12">
      <c r="A20" s="698"/>
      <c r="B20" s="379" t="s">
        <v>282</v>
      </c>
      <c r="C20" s="380">
        <f>SUM(C15:C19)</f>
        <v>2335</v>
      </c>
      <c r="D20" s="380">
        <f t="shared" ref="D20:K20" si="1">SUM(D15:D19)</f>
        <v>65</v>
      </c>
      <c r="E20" s="380">
        <f t="shared" si="1"/>
        <v>425</v>
      </c>
      <c r="F20" s="380">
        <f t="shared" si="1"/>
        <v>258</v>
      </c>
      <c r="G20" s="380">
        <f t="shared" si="1"/>
        <v>173</v>
      </c>
      <c r="H20" s="380">
        <f t="shared" si="1"/>
        <v>264</v>
      </c>
      <c r="I20" s="380">
        <f t="shared" si="1"/>
        <v>768</v>
      </c>
      <c r="J20" s="380">
        <f t="shared" si="1"/>
        <v>341</v>
      </c>
      <c r="K20" s="380">
        <f t="shared" si="1"/>
        <v>596</v>
      </c>
      <c r="L20" s="286">
        <f>SUM(L15:L19)</f>
        <v>5225</v>
      </c>
    </row>
    <row r="21" spans="1:12">
      <c r="A21" s="696" t="s">
        <v>666</v>
      </c>
      <c r="B21" s="284" t="s">
        <v>422</v>
      </c>
      <c r="C21" s="56">
        <v>655</v>
      </c>
      <c r="D21" s="56">
        <v>6</v>
      </c>
      <c r="E21" s="56">
        <v>62</v>
      </c>
      <c r="F21" s="56">
        <v>15</v>
      </c>
      <c r="G21" s="56">
        <v>20</v>
      </c>
      <c r="H21" s="56">
        <v>63</v>
      </c>
      <c r="I21" s="56">
        <v>110</v>
      </c>
      <c r="J21" s="56">
        <v>65</v>
      </c>
      <c r="K21" s="56">
        <v>81</v>
      </c>
      <c r="L21" s="286">
        <f>SUM(C21:K21)</f>
        <v>1077</v>
      </c>
    </row>
    <row r="22" spans="1:12" ht="12.75" customHeight="1">
      <c r="A22" s="697"/>
      <c r="B22" s="284" t="s">
        <v>423</v>
      </c>
      <c r="C22" s="56">
        <v>713</v>
      </c>
      <c r="D22" s="56">
        <v>12</v>
      </c>
      <c r="E22" s="56">
        <v>76</v>
      </c>
      <c r="F22" s="56">
        <v>37</v>
      </c>
      <c r="G22" s="56">
        <v>24</v>
      </c>
      <c r="H22" s="56">
        <v>50</v>
      </c>
      <c r="I22" s="56">
        <v>178</v>
      </c>
      <c r="J22" s="56">
        <v>55</v>
      </c>
      <c r="K22" s="56">
        <v>68</v>
      </c>
      <c r="L22" s="286">
        <f>SUM(C22:K22)</f>
        <v>1213</v>
      </c>
    </row>
    <row r="23" spans="1:12" ht="12.75" customHeight="1">
      <c r="A23" s="697"/>
      <c r="B23" s="284" t="s">
        <v>424</v>
      </c>
      <c r="C23" s="56">
        <v>225</v>
      </c>
      <c r="D23" s="56">
        <v>14</v>
      </c>
      <c r="E23" s="56">
        <v>62</v>
      </c>
      <c r="F23" s="56">
        <v>21</v>
      </c>
      <c r="G23" s="56">
        <v>35</v>
      </c>
      <c r="H23" s="56">
        <v>37</v>
      </c>
      <c r="I23" s="56">
        <v>116</v>
      </c>
      <c r="J23" s="56">
        <v>79</v>
      </c>
      <c r="K23" s="56">
        <v>53</v>
      </c>
      <c r="L23" s="286">
        <f>SUM(C23:K23)</f>
        <v>642</v>
      </c>
    </row>
    <row r="24" spans="1:12">
      <c r="A24" s="697"/>
      <c r="B24" s="284" t="s">
        <v>425</v>
      </c>
      <c r="C24" s="56">
        <v>182</v>
      </c>
      <c r="D24" s="56">
        <v>10</v>
      </c>
      <c r="E24" s="56">
        <v>40</v>
      </c>
      <c r="F24" s="56">
        <v>36</v>
      </c>
      <c r="G24" s="56">
        <v>18</v>
      </c>
      <c r="H24" s="56">
        <v>18</v>
      </c>
      <c r="I24" s="56">
        <v>67</v>
      </c>
      <c r="J24" s="56">
        <v>62</v>
      </c>
      <c r="K24" s="56">
        <v>44</v>
      </c>
      <c r="L24" s="286">
        <f>SUM(C24:K24)</f>
        <v>477</v>
      </c>
    </row>
    <row r="25" spans="1:12">
      <c r="A25" s="697"/>
      <c r="B25" s="284" t="s">
        <v>426</v>
      </c>
      <c r="C25" s="56">
        <v>518</v>
      </c>
      <c r="D25" s="56">
        <v>42</v>
      </c>
      <c r="E25" s="56">
        <v>168</v>
      </c>
      <c r="F25" s="56">
        <v>145</v>
      </c>
      <c r="G25" s="56">
        <v>67</v>
      </c>
      <c r="H25" s="56">
        <v>53</v>
      </c>
      <c r="I25" s="56">
        <v>247</v>
      </c>
      <c r="J25" s="56">
        <v>153</v>
      </c>
      <c r="K25" s="56">
        <v>322</v>
      </c>
      <c r="L25" s="286">
        <f>SUM(C25:K25)</f>
        <v>1715</v>
      </c>
    </row>
    <row r="26" spans="1:12">
      <c r="A26" s="698"/>
      <c r="B26" s="379" t="s">
        <v>282</v>
      </c>
      <c r="C26" s="380">
        <f>SUM(C21:C25)</f>
        <v>2293</v>
      </c>
      <c r="D26" s="380">
        <f t="shared" ref="D26:K26" si="2">SUM(D21:D25)</f>
        <v>84</v>
      </c>
      <c r="E26" s="380">
        <f t="shared" si="2"/>
        <v>408</v>
      </c>
      <c r="F26" s="380">
        <f t="shared" si="2"/>
        <v>254</v>
      </c>
      <c r="G26" s="380">
        <f t="shared" si="2"/>
        <v>164</v>
      </c>
      <c r="H26" s="380">
        <f t="shared" si="2"/>
        <v>221</v>
      </c>
      <c r="I26" s="380">
        <f t="shared" si="2"/>
        <v>718</v>
      </c>
      <c r="J26" s="380">
        <f t="shared" si="2"/>
        <v>414</v>
      </c>
      <c r="K26" s="380">
        <f t="shared" si="2"/>
        <v>568</v>
      </c>
      <c r="L26" s="286">
        <f>SUM(L21:L25)</f>
        <v>5124</v>
      </c>
    </row>
    <row r="27" spans="1:12">
      <c r="A27" s="696" t="s">
        <v>624</v>
      </c>
      <c r="B27" s="284" t="s">
        <v>422</v>
      </c>
      <c r="C27" s="56">
        <v>610</v>
      </c>
      <c r="D27" s="56">
        <v>6</v>
      </c>
      <c r="E27" s="56">
        <v>57</v>
      </c>
      <c r="F27" s="56">
        <v>18</v>
      </c>
      <c r="G27" s="56">
        <v>18</v>
      </c>
      <c r="H27" s="56">
        <v>63</v>
      </c>
      <c r="I27" s="56">
        <v>87</v>
      </c>
      <c r="J27" s="56">
        <v>59</v>
      </c>
      <c r="K27" s="56">
        <v>70</v>
      </c>
      <c r="L27" s="286">
        <f>SUM(C27:K27)</f>
        <v>988</v>
      </c>
    </row>
    <row r="28" spans="1:12">
      <c r="A28" s="697"/>
      <c r="B28" s="284" t="s">
        <v>423</v>
      </c>
      <c r="C28" s="56">
        <v>650</v>
      </c>
      <c r="D28" s="56">
        <v>6</v>
      </c>
      <c r="E28" s="56">
        <v>71</v>
      </c>
      <c r="F28" s="56">
        <v>34</v>
      </c>
      <c r="G28" s="56">
        <v>28</v>
      </c>
      <c r="H28" s="56">
        <v>42</v>
      </c>
      <c r="I28" s="56">
        <v>163</v>
      </c>
      <c r="J28" s="56">
        <v>53</v>
      </c>
      <c r="K28" s="56">
        <v>68</v>
      </c>
      <c r="L28" s="286">
        <f>SUM(C28:K28)</f>
        <v>1115</v>
      </c>
    </row>
    <row r="29" spans="1:12">
      <c r="A29" s="697"/>
      <c r="B29" s="284" t="s">
        <v>424</v>
      </c>
      <c r="C29" s="56">
        <v>267</v>
      </c>
      <c r="D29" s="56">
        <v>7</v>
      </c>
      <c r="E29" s="56">
        <v>48</v>
      </c>
      <c r="F29" s="56">
        <v>29</v>
      </c>
      <c r="G29" s="56">
        <v>47</v>
      </c>
      <c r="H29" s="56">
        <v>49</v>
      </c>
      <c r="I29" s="56">
        <v>95</v>
      </c>
      <c r="J29" s="56">
        <v>76</v>
      </c>
      <c r="K29" s="56">
        <v>70</v>
      </c>
      <c r="L29" s="286">
        <f>SUM(C29:K29)</f>
        <v>688</v>
      </c>
    </row>
    <row r="30" spans="1:12">
      <c r="A30" s="697"/>
      <c r="B30" s="284" t="s">
        <v>425</v>
      </c>
      <c r="C30" s="56">
        <v>168</v>
      </c>
      <c r="D30" s="56">
        <v>8</v>
      </c>
      <c r="E30" s="56">
        <v>50</v>
      </c>
      <c r="F30" s="56">
        <v>25</v>
      </c>
      <c r="G30" s="56">
        <v>22</v>
      </c>
      <c r="H30" s="56">
        <v>28</v>
      </c>
      <c r="I30" s="56">
        <v>78</v>
      </c>
      <c r="J30" s="56">
        <v>49</v>
      </c>
      <c r="K30" s="56">
        <v>48</v>
      </c>
      <c r="L30" s="286">
        <f>SUM(C30:K30)</f>
        <v>476</v>
      </c>
    </row>
    <row r="31" spans="1:12">
      <c r="A31" s="697"/>
      <c r="B31" s="284" t="s">
        <v>426</v>
      </c>
      <c r="C31" s="56">
        <v>470</v>
      </c>
      <c r="D31" s="56">
        <v>31</v>
      </c>
      <c r="E31" s="56">
        <v>161</v>
      </c>
      <c r="F31" s="56">
        <v>119</v>
      </c>
      <c r="G31" s="56">
        <v>60</v>
      </c>
      <c r="H31" s="56">
        <v>41</v>
      </c>
      <c r="I31" s="56">
        <v>233</v>
      </c>
      <c r="J31" s="56">
        <v>126</v>
      </c>
      <c r="K31" s="56">
        <v>274</v>
      </c>
      <c r="L31" s="286">
        <f>SUM(C31:K31)</f>
        <v>1515</v>
      </c>
    </row>
    <row r="32" spans="1:12">
      <c r="A32" s="698"/>
      <c r="B32" s="379" t="s">
        <v>282</v>
      </c>
      <c r="C32" s="380">
        <f>SUM(C27:C31)</f>
        <v>2165</v>
      </c>
      <c r="D32" s="380">
        <f t="shared" ref="D32:K32" si="3">SUM(D27:D31)</f>
        <v>58</v>
      </c>
      <c r="E32" s="380">
        <f t="shared" si="3"/>
        <v>387</v>
      </c>
      <c r="F32" s="380">
        <f t="shared" si="3"/>
        <v>225</v>
      </c>
      <c r="G32" s="380">
        <f t="shared" si="3"/>
        <v>175</v>
      </c>
      <c r="H32" s="380">
        <f t="shared" si="3"/>
        <v>223</v>
      </c>
      <c r="I32" s="380">
        <f t="shared" si="3"/>
        <v>656</v>
      </c>
      <c r="J32" s="380">
        <f t="shared" si="3"/>
        <v>363</v>
      </c>
      <c r="K32" s="380">
        <f t="shared" si="3"/>
        <v>530</v>
      </c>
      <c r="L32" s="286">
        <f>SUM(L27:L31)</f>
        <v>4782</v>
      </c>
    </row>
    <row r="33" spans="1:12">
      <c r="A33" s="696" t="s">
        <v>588</v>
      </c>
      <c r="B33" s="284" t="s">
        <v>422</v>
      </c>
      <c r="C33" s="56">
        <v>584</v>
      </c>
      <c r="D33" s="56">
        <v>5</v>
      </c>
      <c r="E33" s="56">
        <v>55</v>
      </c>
      <c r="F33" s="56">
        <v>14</v>
      </c>
      <c r="G33" s="56">
        <v>19</v>
      </c>
      <c r="H33" s="56">
        <v>40</v>
      </c>
      <c r="I33" s="56">
        <v>80</v>
      </c>
      <c r="J33" s="56">
        <v>43</v>
      </c>
      <c r="K33" s="56">
        <v>63</v>
      </c>
      <c r="L33" s="286">
        <f>SUM(C33:K33)</f>
        <v>903</v>
      </c>
    </row>
    <row r="34" spans="1:12">
      <c r="A34" s="697"/>
      <c r="B34" s="284" t="s">
        <v>423</v>
      </c>
      <c r="C34" s="56">
        <v>602</v>
      </c>
      <c r="D34" s="56">
        <v>6</v>
      </c>
      <c r="E34" s="56">
        <v>78</v>
      </c>
      <c r="F34" s="56">
        <v>32</v>
      </c>
      <c r="G34" s="56">
        <v>18</v>
      </c>
      <c r="H34" s="56">
        <v>45</v>
      </c>
      <c r="I34" s="56">
        <v>143</v>
      </c>
      <c r="J34" s="56">
        <v>50</v>
      </c>
      <c r="K34" s="56">
        <v>56</v>
      </c>
      <c r="L34" s="286">
        <f>SUM(C34:K34)</f>
        <v>1030</v>
      </c>
    </row>
    <row r="35" spans="1:12">
      <c r="A35" s="697"/>
      <c r="B35" s="284" t="s">
        <v>424</v>
      </c>
      <c r="C35" s="56">
        <v>267</v>
      </c>
      <c r="D35" s="56">
        <v>7</v>
      </c>
      <c r="E35" s="56">
        <v>73</v>
      </c>
      <c r="F35" s="56">
        <v>38</v>
      </c>
      <c r="G35" s="56">
        <v>33</v>
      </c>
      <c r="H35" s="56">
        <v>58</v>
      </c>
      <c r="I35" s="56">
        <v>136</v>
      </c>
      <c r="J35" s="56">
        <v>83</v>
      </c>
      <c r="K35" s="56">
        <v>59</v>
      </c>
      <c r="L35" s="286">
        <f>SUM(C35:K35)</f>
        <v>754</v>
      </c>
    </row>
    <row r="36" spans="1:12">
      <c r="A36" s="697"/>
      <c r="B36" s="284" t="s">
        <v>425</v>
      </c>
      <c r="C36" s="56">
        <v>186</v>
      </c>
      <c r="D36" s="56">
        <v>6</v>
      </c>
      <c r="E36" s="56">
        <v>75</v>
      </c>
      <c r="F36" s="56">
        <v>42</v>
      </c>
      <c r="G36" s="56">
        <v>26</v>
      </c>
      <c r="H36" s="56">
        <v>23</v>
      </c>
      <c r="I36" s="56">
        <v>71</v>
      </c>
      <c r="J36" s="56">
        <v>60</v>
      </c>
      <c r="K36" s="56">
        <v>55</v>
      </c>
      <c r="L36" s="286">
        <f>SUM(C36:K36)</f>
        <v>544</v>
      </c>
    </row>
    <row r="37" spans="1:12">
      <c r="A37" s="697"/>
      <c r="B37" s="284" t="s">
        <v>426</v>
      </c>
      <c r="C37" s="56">
        <v>506</v>
      </c>
      <c r="D37" s="56">
        <v>16</v>
      </c>
      <c r="E37" s="56">
        <v>164</v>
      </c>
      <c r="F37" s="56">
        <v>113</v>
      </c>
      <c r="G37" s="56">
        <v>72</v>
      </c>
      <c r="H37" s="56">
        <v>54</v>
      </c>
      <c r="I37" s="56">
        <v>237</v>
      </c>
      <c r="J37" s="56">
        <v>153</v>
      </c>
      <c r="K37" s="56">
        <v>322</v>
      </c>
      <c r="L37" s="286">
        <f>SUM(C37:K37)</f>
        <v>1637</v>
      </c>
    </row>
    <row r="38" spans="1:12">
      <c r="A38" s="698"/>
      <c r="B38" s="379" t="s">
        <v>282</v>
      </c>
      <c r="C38" s="380">
        <f>SUM(C33:C37)</f>
        <v>2145</v>
      </c>
      <c r="D38" s="380">
        <f t="shared" ref="D38:K38" si="4">SUM(D33:D37)</f>
        <v>40</v>
      </c>
      <c r="E38" s="380">
        <f t="shared" si="4"/>
        <v>445</v>
      </c>
      <c r="F38" s="380">
        <f t="shared" si="4"/>
        <v>239</v>
      </c>
      <c r="G38" s="380">
        <f t="shared" si="4"/>
        <v>168</v>
      </c>
      <c r="H38" s="380">
        <f t="shared" si="4"/>
        <v>220</v>
      </c>
      <c r="I38" s="380">
        <f t="shared" si="4"/>
        <v>667</v>
      </c>
      <c r="J38" s="380">
        <f t="shared" si="4"/>
        <v>389</v>
      </c>
      <c r="K38" s="380">
        <f t="shared" si="4"/>
        <v>555</v>
      </c>
      <c r="L38" s="286">
        <f>SUM(L33:L37)</f>
        <v>4868</v>
      </c>
    </row>
    <row r="39" spans="1:12">
      <c r="A39" s="696" t="s">
        <v>562</v>
      </c>
      <c r="B39" s="284" t="s">
        <v>422</v>
      </c>
      <c r="C39" s="56">
        <v>589</v>
      </c>
      <c r="D39" s="56"/>
      <c r="E39" s="56">
        <v>56</v>
      </c>
      <c r="F39" s="56">
        <v>14</v>
      </c>
      <c r="G39" s="56">
        <v>14</v>
      </c>
      <c r="H39" s="56">
        <v>36</v>
      </c>
      <c r="I39" s="56">
        <v>63</v>
      </c>
      <c r="J39" s="56">
        <v>38</v>
      </c>
      <c r="K39" s="56">
        <v>54</v>
      </c>
      <c r="L39" s="286">
        <f>SUM(C39:K39)</f>
        <v>864</v>
      </c>
    </row>
    <row r="40" spans="1:12">
      <c r="A40" s="697"/>
      <c r="B40" s="284" t="s">
        <v>423</v>
      </c>
      <c r="C40" s="56">
        <v>622</v>
      </c>
      <c r="D40" s="56">
        <v>5</v>
      </c>
      <c r="E40" s="56">
        <v>83</v>
      </c>
      <c r="F40" s="56">
        <v>29</v>
      </c>
      <c r="G40" s="56">
        <v>25</v>
      </c>
      <c r="H40" s="56">
        <v>55</v>
      </c>
      <c r="I40" s="56">
        <v>149</v>
      </c>
      <c r="J40" s="56">
        <v>61</v>
      </c>
      <c r="K40" s="56">
        <v>48</v>
      </c>
      <c r="L40" s="286">
        <f>SUM(C40:K40)</f>
        <v>1077</v>
      </c>
    </row>
    <row r="41" spans="1:12">
      <c r="A41" s="697"/>
      <c r="B41" s="284" t="s">
        <v>424</v>
      </c>
      <c r="C41" s="56">
        <v>267</v>
      </c>
      <c r="D41" s="56">
        <v>3</v>
      </c>
      <c r="E41" s="56">
        <v>75</v>
      </c>
      <c r="F41" s="56">
        <v>70</v>
      </c>
      <c r="G41" s="56">
        <v>30</v>
      </c>
      <c r="H41" s="56">
        <v>58</v>
      </c>
      <c r="I41" s="56">
        <v>110</v>
      </c>
      <c r="J41" s="56">
        <v>93</v>
      </c>
      <c r="K41" s="56">
        <v>55</v>
      </c>
      <c r="L41" s="286">
        <f>SUM(C41:K41)</f>
        <v>761</v>
      </c>
    </row>
    <row r="42" spans="1:12">
      <c r="A42" s="697"/>
      <c r="B42" s="284" t="s">
        <v>425</v>
      </c>
      <c r="C42" s="56">
        <v>178</v>
      </c>
      <c r="D42" s="56">
        <v>11</v>
      </c>
      <c r="E42" s="56">
        <v>80</v>
      </c>
      <c r="F42" s="56">
        <v>54</v>
      </c>
      <c r="G42" s="56">
        <v>31</v>
      </c>
      <c r="H42" s="56">
        <v>21</v>
      </c>
      <c r="I42" s="56">
        <v>114</v>
      </c>
      <c r="J42" s="56">
        <v>72</v>
      </c>
      <c r="K42" s="56">
        <v>70</v>
      </c>
      <c r="L42" s="286">
        <f>SUM(C42:K42)</f>
        <v>631</v>
      </c>
    </row>
    <row r="43" spans="1:12">
      <c r="A43" s="697"/>
      <c r="B43" s="284" t="s">
        <v>426</v>
      </c>
      <c r="C43" s="56">
        <v>538</v>
      </c>
      <c r="D43" s="56">
        <v>28</v>
      </c>
      <c r="E43" s="56">
        <v>171</v>
      </c>
      <c r="F43" s="56">
        <v>157</v>
      </c>
      <c r="G43" s="56">
        <v>83</v>
      </c>
      <c r="H43" s="56">
        <v>41</v>
      </c>
      <c r="I43" s="56">
        <v>212</v>
      </c>
      <c r="J43" s="56">
        <v>128</v>
      </c>
      <c r="K43" s="56">
        <v>222</v>
      </c>
      <c r="L43" s="286">
        <f>SUM(C43:K43)</f>
        <v>1580</v>
      </c>
    </row>
    <row r="44" spans="1:12">
      <c r="A44" s="698"/>
      <c r="B44" s="379" t="s">
        <v>282</v>
      </c>
      <c r="C44" s="380">
        <f>SUM(C39:C43)</f>
        <v>2194</v>
      </c>
      <c r="D44" s="380">
        <f t="shared" ref="D44:K44" si="5">SUM(D39:D43)</f>
        <v>47</v>
      </c>
      <c r="E44" s="380">
        <f t="shared" si="5"/>
        <v>465</v>
      </c>
      <c r="F44" s="380">
        <f t="shared" si="5"/>
        <v>324</v>
      </c>
      <c r="G44" s="380">
        <f t="shared" si="5"/>
        <v>183</v>
      </c>
      <c r="H44" s="380">
        <f t="shared" si="5"/>
        <v>211</v>
      </c>
      <c r="I44" s="380">
        <f t="shared" si="5"/>
        <v>648</v>
      </c>
      <c r="J44" s="380">
        <f t="shared" si="5"/>
        <v>392</v>
      </c>
      <c r="K44" s="380">
        <f t="shared" si="5"/>
        <v>449</v>
      </c>
      <c r="L44" s="286">
        <f>SUM(L39:L43)</f>
        <v>4913</v>
      </c>
    </row>
    <row r="45" spans="1:12">
      <c r="A45" s="696" t="s">
        <v>528</v>
      </c>
      <c r="B45" s="284" t="s">
        <v>422</v>
      </c>
      <c r="C45" s="56">
        <v>566</v>
      </c>
      <c r="D45" s="56">
        <v>2</v>
      </c>
      <c r="E45" s="56">
        <v>60</v>
      </c>
      <c r="F45" s="56">
        <v>8</v>
      </c>
      <c r="G45" s="56">
        <v>12</v>
      </c>
      <c r="H45" s="56">
        <v>35</v>
      </c>
      <c r="I45" s="56">
        <v>76</v>
      </c>
      <c r="J45" s="56">
        <v>41</v>
      </c>
      <c r="K45" s="56">
        <v>44</v>
      </c>
      <c r="L45" s="286">
        <f>SUM(C45:K45)</f>
        <v>844</v>
      </c>
    </row>
    <row r="46" spans="1:12">
      <c r="A46" s="697"/>
      <c r="B46" s="284" t="s">
        <v>423</v>
      </c>
      <c r="C46" s="56">
        <v>543</v>
      </c>
      <c r="D46" s="56">
        <v>5</v>
      </c>
      <c r="E46" s="56">
        <v>55</v>
      </c>
      <c r="F46" s="56">
        <v>40</v>
      </c>
      <c r="G46" s="56">
        <v>24</v>
      </c>
      <c r="H46" s="56">
        <v>44</v>
      </c>
      <c r="I46" s="56">
        <v>162</v>
      </c>
      <c r="J46" s="56">
        <v>38</v>
      </c>
      <c r="K46" s="56">
        <v>48</v>
      </c>
      <c r="L46" s="286">
        <f>SUM(C46:K46)</f>
        <v>959</v>
      </c>
    </row>
    <row r="47" spans="1:12">
      <c r="A47" s="697"/>
      <c r="B47" s="284" t="s">
        <v>424</v>
      </c>
      <c r="C47" s="56">
        <v>282</v>
      </c>
      <c r="D47" s="56">
        <v>11</v>
      </c>
      <c r="E47" s="56">
        <v>88</v>
      </c>
      <c r="F47" s="56">
        <v>65</v>
      </c>
      <c r="G47" s="56">
        <v>46</v>
      </c>
      <c r="H47" s="56">
        <v>61</v>
      </c>
      <c r="I47" s="56">
        <v>137</v>
      </c>
      <c r="J47" s="56">
        <v>96</v>
      </c>
      <c r="K47" s="56">
        <v>64</v>
      </c>
      <c r="L47" s="286">
        <f>SUM(C47:K47)</f>
        <v>850</v>
      </c>
    </row>
    <row r="48" spans="1:12">
      <c r="A48" s="697"/>
      <c r="B48" s="284" t="s">
        <v>425</v>
      </c>
      <c r="C48" s="56">
        <v>187</v>
      </c>
      <c r="D48" s="56">
        <v>11</v>
      </c>
      <c r="E48" s="56">
        <v>76</v>
      </c>
      <c r="F48" s="56">
        <v>76</v>
      </c>
      <c r="G48" s="56">
        <v>42</v>
      </c>
      <c r="H48" s="56">
        <v>34</v>
      </c>
      <c r="I48" s="56">
        <v>100</v>
      </c>
      <c r="J48" s="56">
        <v>83</v>
      </c>
      <c r="K48" s="56">
        <v>67</v>
      </c>
      <c r="L48" s="286">
        <f>SUM(C48:K48)</f>
        <v>676</v>
      </c>
    </row>
    <row r="49" spans="1:12">
      <c r="A49" s="697"/>
      <c r="B49" s="284" t="s">
        <v>426</v>
      </c>
      <c r="C49" s="56">
        <v>562</v>
      </c>
      <c r="D49" s="56">
        <v>21</v>
      </c>
      <c r="E49" s="56">
        <v>202</v>
      </c>
      <c r="F49" s="56">
        <v>194</v>
      </c>
      <c r="G49" s="56">
        <v>112</v>
      </c>
      <c r="H49" s="56">
        <v>50</v>
      </c>
      <c r="I49" s="56">
        <v>263</v>
      </c>
      <c r="J49" s="56">
        <v>157</v>
      </c>
      <c r="K49" s="56">
        <v>245</v>
      </c>
      <c r="L49" s="286">
        <f>SUM(C49:K49)</f>
        <v>1806</v>
      </c>
    </row>
    <row r="50" spans="1:12">
      <c r="A50" s="698"/>
      <c r="B50" s="379" t="s">
        <v>282</v>
      </c>
      <c r="C50" s="380">
        <f>SUM(C45:C49)</f>
        <v>2140</v>
      </c>
      <c r="D50" s="380">
        <f t="shared" ref="D50:K50" si="6">SUM(D45:D49)</f>
        <v>50</v>
      </c>
      <c r="E50" s="380">
        <f t="shared" si="6"/>
        <v>481</v>
      </c>
      <c r="F50" s="380">
        <f t="shared" si="6"/>
        <v>383</v>
      </c>
      <c r="G50" s="380">
        <f t="shared" si="6"/>
        <v>236</v>
      </c>
      <c r="H50" s="380">
        <f t="shared" si="6"/>
        <v>224</v>
      </c>
      <c r="I50" s="380">
        <f t="shared" si="6"/>
        <v>738</v>
      </c>
      <c r="J50" s="380">
        <f t="shared" si="6"/>
        <v>415</v>
      </c>
      <c r="K50" s="380">
        <f t="shared" si="6"/>
        <v>468</v>
      </c>
      <c r="L50" s="286">
        <f>SUM(L45:L49)</f>
        <v>5135</v>
      </c>
    </row>
    <row r="51" spans="1:12">
      <c r="A51" s="696" t="s">
        <v>519</v>
      </c>
      <c r="B51" s="284" t="s">
        <v>422</v>
      </c>
      <c r="C51" s="56">
        <v>621</v>
      </c>
      <c r="D51" s="56"/>
      <c r="E51" s="56">
        <v>54</v>
      </c>
      <c r="F51" s="56">
        <v>12</v>
      </c>
      <c r="G51" s="56">
        <v>11</v>
      </c>
      <c r="H51" s="56">
        <v>47</v>
      </c>
      <c r="I51" s="56">
        <v>69</v>
      </c>
      <c r="J51" s="56">
        <v>26</v>
      </c>
      <c r="K51" s="56">
        <v>49</v>
      </c>
      <c r="L51" s="286">
        <f>SUM(C51:K51)</f>
        <v>889</v>
      </c>
    </row>
    <row r="52" spans="1:12">
      <c r="A52" s="697"/>
      <c r="B52" s="284" t="s">
        <v>423</v>
      </c>
      <c r="C52" s="56">
        <v>586</v>
      </c>
      <c r="D52" s="56">
        <v>7</v>
      </c>
      <c r="E52" s="56">
        <v>71</v>
      </c>
      <c r="F52" s="56">
        <v>41</v>
      </c>
      <c r="G52" s="56">
        <v>22</v>
      </c>
      <c r="H52" s="56">
        <v>36</v>
      </c>
      <c r="I52" s="56">
        <v>131</v>
      </c>
      <c r="J52" s="56">
        <v>57</v>
      </c>
      <c r="K52" s="56">
        <v>39</v>
      </c>
      <c r="L52" s="286">
        <f>SUM(C52:K52)</f>
        <v>990</v>
      </c>
    </row>
    <row r="53" spans="1:12">
      <c r="A53" s="697"/>
      <c r="B53" s="284" t="s">
        <v>424</v>
      </c>
      <c r="C53" s="56">
        <v>277</v>
      </c>
      <c r="D53" s="56">
        <v>8</v>
      </c>
      <c r="E53" s="56">
        <v>103</v>
      </c>
      <c r="F53" s="56">
        <v>64</v>
      </c>
      <c r="G53" s="56">
        <v>50</v>
      </c>
      <c r="H53" s="56">
        <v>55</v>
      </c>
      <c r="I53" s="56">
        <v>124</v>
      </c>
      <c r="J53" s="56">
        <v>83</v>
      </c>
      <c r="K53" s="56">
        <v>59</v>
      </c>
      <c r="L53" s="286">
        <f>SUM(C53:K53)</f>
        <v>823</v>
      </c>
    </row>
    <row r="54" spans="1:12">
      <c r="A54" s="697"/>
      <c r="B54" s="284" t="s">
        <v>425</v>
      </c>
      <c r="C54" s="56">
        <v>218</v>
      </c>
      <c r="D54" s="56">
        <v>5</v>
      </c>
      <c r="E54" s="56">
        <v>81</v>
      </c>
      <c r="F54" s="56">
        <v>69</v>
      </c>
      <c r="G54" s="56">
        <v>42</v>
      </c>
      <c r="H54" s="56">
        <v>33</v>
      </c>
      <c r="I54" s="56">
        <v>115</v>
      </c>
      <c r="J54" s="56">
        <v>68</v>
      </c>
      <c r="K54" s="56">
        <v>54</v>
      </c>
      <c r="L54" s="286">
        <f>SUM(C54:K54)</f>
        <v>685</v>
      </c>
    </row>
    <row r="55" spans="1:12">
      <c r="A55" s="697"/>
      <c r="B55" s="284" t="s">
        <v>426</v>
      </c>
      <c r="C55" s="56">
        <v>553</v>
      </c>
      <c r="D55" s="56">
        <v>35</v>
      </c>
      <c r="E55" s="56">
        <v>182</v>
      </c>
      <c r="F55" s="56">
        <v>179</v>
      </c>
      <c r="G55" s="56">
        <v>97</v>
      </c>
      <c r="H55" s="56">
        <v>41</v>
      </c>
      <c r="I55" s="56">
        <v>240</v>
      </c>
      <c r="J55" s="56">
        <v>128</v>
      </c>
      <c r="K55" s="56">
        <v>180</v>
      </c>
      <c r="L55" s="286">
        <f>SUM(C55:K55)</f>
        <v>1635</v>
      </c>
    </row>
    <row r="56" spans="1:12">
      <c r="A56" s="698"/>
      <c r="B56" s="379" t="s">
        <v>282</v>
      </c>
      <c r="C56" s="380">
        <f>SUM(C51:C55)</f>
        <v>2255</v>
      </c>
      <c r="D56" s="380">
        <f t="shared" ref="D56:K56" si="7">SUM(D51:D55)</f>
        <v>55</v>
      </c>
      <c r="E56" s="380">
        <f t="shared" si="7"/>
        <v>491</v>
      </c>
      <c r="F56" s="380">
        <f t="shared" si="7"/>
        <v>365</v>
      </c>
      <c r="G56" s="380">
        <f t="shared" si="7"/>
        <v>222</v>
      </c>
      <c r="H56" s="380">
        <f t="shared" si="7"/>
        <v>212</v>
      </c>
      <c r="I56" s="380">
        <f t="shared" si="7"/>
        <v>679</v>
      </c>
      <c r="J56" s="380">
        <f t="shared" si="7"/>
        <v>362</v>
      </c>
      <c r="K56" s="380">
        <f t="shared" si="7"/>
        <v>381</v>
      </c>
      <c r="L56" s="286">
        <f>SUM(L51:L55)</f>
        <v>5022</v>
      </c>
    </row>
    <row r="57" spans="1:12">
      <c r="A57" s="696" t="s">
        <v>466</v>
      </c>
      <c r="B57" s="317" t="s">
        <v>422</v>
      </c>
      <c r="C57" s="318">
        <v>567</v>
      </c>
      <c r="D57" s="318">
        <v>5</v>
      </c>
      <c r="E57" s="318">
        <v>35</v>
      </c>
      <c r="F57" s="318">
        <v>7</v>
      </c>
      <c r="G57" s="318">
        <v>17</v>
      </c>
      <c r="H57" s="318">
        <v>31</v>
      </c>
      <c r="I57" s="318">
        <v>66</v>
      </c>
      <c r="J57" s="318">
        <v>15</v>
      </c>
      <c r="K57" s="318">
        <v>29</v>
      </c>
      <c r="L57" s="286">
        <f>SUM(C57:K57)</f>
        <v>772</v>
      </c>
    </row>
    <row r="58" spans="1:12">
      <c r="A58" s="697"/>
      <c r="B58" s="317" t="s">
        <v>423</v>
      </c>
      <c r="C58" s="318">
        <v>588</v>
      </c>
      <c r="D58" s="318">
        <v>5</v>
      </c>
      <c r="E58" s="318">
        <v>66</v>
      </c>
      <c r="F58" s="318">
        <v>41</v>
      </c>
      <c r="G58" s="318">
        <v>27</v>
      </c>
      <c r="H58" s="318">
        <v>27</v>
      </c>
      <c r="I58" s="318">
        <v>118</v>
      </c>
      <c r="J58" s="318">
        <v>38</v>
      </c>
      <c r="K58" s="318">
        <v>39</v>
      </c>
      <c r="L58" s="286">
        <f>SUM(C58:K58)</f>
        <v>949</v>
      </c>
    </row>
    <row r="59" spans="1:12">
      <c r="A59" s="697"/>
      <c r="B59" s="317" t="s">
        <v>424</v>
      </c>
      <c r="C59" s="318">
        <v>301</v>
      </c>
      <c r="D59" s="318">
        <v>6</v>
      </c>
      <c r="E59" s="318">
        <v>76</v>
      </c>
      <c r="F59" s="318">
        <v>61</v>
      </c>
      <c r="G59" s="318">
        <v>52</v>
      </c>
      <c r="H59" s="318">
        <v>38</v>
      </c>
      <c r="I59" s="318">
        <v>154</v>
      </c>
      <c r="J59" s="318">
        <v>78</v>
      </c>
      <c r="K59" s="318">
        <v>65</v>
      </c>
      <c r="L59" s="286">
        <f>SUM(C59:K59)</f>
        <v>831</v>
      </c>
    </row>
    <row r="60" spans="1:12">
      <c r="A60" s="697"/>
      <c r="B60" s="317" t="s">
        <v>425</v>
      </c>
      <c r="C60" s="318">
        <v>212</v>
      </c>
      <c r="D60" s="318">
        <v>5</v>
      </c>
      <c r="E60" s="318">
        <v>71</v>
      </c>
      <c r="F60" s="318">
        <v>75</v>
      </c>
      <c r="G60" s="318">
        <v>44</v>
      </c>
      <c r="H60" s="318">
        <v>18</v>
      </c>
      <c r="I60" s="318">
        <v>118</v>
      </c>
      <c r="J60" s="318">
        <v>82</v>
      </c>
      <c r="K60" s="318">
        <v>50</v>
      </c>
      <c r="L60" s="286">
        <f>SUM(C60:K60)</f>
        <v>675</v>
      </c>
    </row>
    <row r="61" spans="1:12">
      <c r="A61" s="697"/>
      <c r="B61" s="317" t="s">
        <v>426</v>
      </c>
      <c r="C61" s="318">
        <v>599</v>
      </c>
      <c r="D61" s="318">
        <v>23</v>
      </c>
      <c r="E61" s="318">
        <v>194</v>
      </c>
      <c r="F61" s="318">
        <v>202</v>
      </c>
      <c r="G61" s="318">
        <v>105</v>
      </c>
      <c r="H61" s="318">
        <v>36</v>
      </c>
      <c r="I61" s="318">
        <v>293</v>
      </c>
      <c r="J61" s="318">
        <v>175</v>
      </c>
      <c r="K61" s="318">
        <v>180</v>
      </c>
      <c r="L61" s="286">
        <f>SUM(C61:K61)</f>
        <v>1807</v>
      </c>
    </row>
    <row r="62" spans="1:12">
      <c r="A62" s="698"/>
      <c r="B62" s="379" t="s">
        <v>282</v>
      </c>
      <c r="C62" s="380">
        <f>SUM(C57:C61)</f>
        <v>2267</v>
      </c>
      <c r="D62" s="380">
        <f t="shared" ref="D62:K62" si="8">SUM(D57:D61)</f>
        <v>44</v>
      </c>
      <c r="E62" s="380">
        <f t="shared" si="8"/>
        <v>442</v>
      </c>
      <c r="F62" s="380">
        <f t="shared" si="8"/>
        <v>386</v>
      </c>
      <c r="G62" s="380">
        <f t="shared" si="8"/>
        <v>245</v>
      </c>
      <c r="H62" s="380">
        <f t="shared" si="8"/>
        <v>150</v>
      </c>
      <c r="I62" s="380">
        <f t="shared" si="8"/>
        <v>749</v>
      </c>
      <c r="J62" s="380">
        <f t="shared" si="8"/>
        <v>388</v>
      </c>
      <c r="K62" s="380">
        <f t="shared" si="8"/>
        <v>363</v>
      </c>
      <c r="L62" s="286">
        <f>SUM(L57:L61)</f>
        <v>5034</v>
      </c>
    </row>
    <row r="63" spans="1:12">
      <c r="A63" s="696" t="s">
        <v>451</v>
      </c>
      <c r="B63" s="317" t="s">
        <v>422</v>
      </c>
      <c r="C63" s="318">
        <v>550</v>
      </c>
      <c r="D63" s="318">
        <v>1</v>
      </c>
      <c r="E63" s="318">
        <v>26</v>
      </c>
      <c r="F63" s="318">
        <v>3</v>
      </c>
      <c r="G63" s="318">
        <v>7</v>
      </c>
      <c r="H63" s="318">
        <v>23</v>
      </c>
      <c r="I63" s="318">
        <v>56</v>
      </c>
      <c r="J63" s="318">
        <v>23</v>
      </c>
      <c r="K63" s="318">
        <v>32</v>
      </c>
      <c r="L63" s="286">
        <f>SUM(C63:K63)</f>
        <v>721</v>
      </c>
    </row>
    <row r="64" spans="1:12">
      <c r="A64" s="697"/>
      <c r="B64" s="317" t="s">
        <v>423</v>
      </c>
      <c r="C64" s="318">
        <v>544</v>
      </c>
      <c r="D64" s="318">
        <v>2</v>
      </c>
      <c r="E64" s="318">
        <v>32</v>
      </c>
      <c r="F64" s="318">
        <v>20</v>
      </c>
      <c r="G64" s="318">
        <v>12</v>
      </c>
      <c r="H64" s="318">
        <v>27</v>
      </c>
      <c r="I64" s="318">
        <v>113</v>
      </c>
      <c r="J64" s="318">
        <v>27</v>
      </c>
      <c r="K64" s="318">
        <v>37</v>
      </c>
      <c r="L64" s="286">
        <f>SUM(C64:K64)</f>
        <v>814</v>
      </c>
    </row>
    <row r="65" spans="1:12">
      <c r="A65" s="697"/>
      <c r="B65" s="317" t="s">
        <v>424</v>
      </c>
      <c r="C65" s="318">
        <v>306</v>
      </c>
      <c r="D65" s="318">
        <v>10</v>
      </c>
      <c r="E65" s="318">
        <v>59</v>
      </c>
      <c r="F65" s="318">
        <v>51</v>
      </c>
      <c r="G65" s="318">
        <v>39</v>
      </c>
      <c r="H65" s="318">
        <v>33</v>
      </c>
      <c r="I65" s="318">
        <v>133</v>
      </c>
      <c r="J65" s="318">
        <v>73</v>
      </c>
      <c r="K65" s="318">
        <v>56</v>
      </c>
      <c r="L65" s="286">
        <f>SUM(C65:K65)</f>
        <v>760</v>
      </c>
    </row>
    <row r="66" spans="1:12">
      <c r="A66" s="697"/>
      <c r="B66" s="317" t="s">
        <v>425</v>
      </c>
      <c r="C66" s="318">
        <v>188</v>
      </c>
      <c r="D66" s="318">
        <v>12</v>
      </c>
      <c r="E66" s="318">
        <v>70</v>
      </c>
      <c r="F66" s="318">
        <v>63</v>
      </c>
      <c r="G66" s="318">
        <v>34</v>
      </c>
      <c r="H66" s="318">
        <v>24</v>
      </c>
      <c r="I66" s="318">
        <v>120</v>
      </c>
      <c r="J66" s="318">
        <v>74</v>
      </c>
      <c r="K66" s="318">
        <v>52</v>
      </c>
      <c r="L66" s="286">
        <f>SUM(C66:K66)</f>
        <v>637</v>
      </c>
    </row>
    <row r="67" spans="1:12">
      <c r="A67" s="697"/>
      <c r="B67" s="317" t="s">
        <v>426</v>
      </c>
      <c r="C67" s="318">
        <v>613</v>
      </c>
      <c r="D67" s="318">
        <v>29</v>
      </c>
      <c r="E67" s="318">
        <v>145</v>
      </c>
      <c r="F67" s="318">
        <v>166</v>
      </c>
      <c r="G67" s="318">
        <v>81</v>
      </c>
      <c r="H67" s="318">
        <v>48</v>
      </c>
      <c r="I67" s="318">
        <v>285</v>
      </c>
      <c r="J67" s="318">
        <v>143</v>
      </c>
      <c r="K67" s="318">
        <v>147</v>
      </c>
      <c r="L67" s="286">
        <f>SUM(C67:K67)</f>
        <v>1657</v>
      </c>
    </row>
    <row r="68" spans="1:12">
      <c r="A68" s="698"/>
      <c r="B68" s="379" t="s">
        <v>282</v>
      </c>
      <c r="C68" s="380">
        <f t="shared" ref="C68:L68" si="9">SUM(C63:C67)</f>
        <v>2201</v>
      </c>
      <c r="D68" s="380">
        <f t="shared" si="9"/>
        <v>54</v>
      </c>
      <c r="E68" s="380">
        <f t="shared" si="9"/>
        <v>332</v>
      </c>
      <c r="F68" s="380">
        <f t="shared" si="9"/>
        <v>303</v>
      </c>
      <c r="G68" s="380">
        <f t="shared" si="9"/>
        <v>173</v>
      </c>
      <c r="H68" s="380">
        <f t="shared" si="9"/>
        <v>155</v>
      </c>
      <c r="I68" s="380">
        <f t="shared" si="9"/>
        <v>707</v>
      </c>
      <c r="J68" s="380">
        <f t="shared" si="9"/>
        <v>340</v>
      </c>
      <c r="K68" s="380">
        <f t="shared" si="9"/>
        <v>324</v>
      </c>
      <c r="L68" s="286">
        <f t="shared" si="9"/>
        <v>4589</v>
      </c>
    </row>
    <row r="69" spans="1:12">
      <c r="A69" s="696" t="s">
        <v>392</v>
      </c>
      <c r="B69" s="317" t="s">
        <v>422</v>
      </c>
      <c r="C69" s="318">
        <v>566</v>
      </c>
      <c r="D69" s="318">
        <v>3</v>
      </c>
      <c r="E69" s="318">
        <v>32</v>
      </c>
      <c r="F69" s="318">
        <v>6</v>
      </c>
      <c r="G69" s="318">
        <v>9</v>
      </c>
      <c r="H69" s="318">
        <v>21</v>
      </c>
      <c r="I69" s="318">
        <v>50</v>
      </c>
      <c r="J69" s="318">
        <v>20</v>
      </c>
      <c r="K69" s="318">
        <v>24</v>
      </c>
      <c r="L69" s="591">
        <v>731</v>
      </c>
    </row>
    <row r="70" spans="1:12">
      <c r="A70" s="697"/>
      <c r="B70" s="317" t="s">
        <v>423</v>
      </c>
      <c r="C70" s="318">
        <v>596</v>
      </c>
      <c r="D70" s="318">
        <v>4</v>
      </c>
      <c r="E70" s="318">
        <v>62</v>
      </c>
      <c r="F70" s="318">
        <v>30</v>
      </c>
      <c r="G70" s="318">
        <v>19</v>
      </c>
      <c r="H70" s="318">
        <v>30</v>
      </c>
      <c r="I70" s="318">
        <v>135</v>
      </c>
      <c r="J70" s="318">
        <v>27</v>
      </c>
      <c r="K70" s="318">
        <v>30</v>
      </c>
      <c r="L70" s="591">
        <v>933</v>
      </c>
    </row>
    <row r="71" spans="1:12">
      <c r="A71" s="697"/>
      <c r="B71" s="317" t="s">
        <v>424</v>
      </c>
      <c r="C71" s="318">
        <v>346</v>
      </c>
      <c r="D71" s="318">
        <v>9</v>
      </c>
      <c r="E71" s="318">
        <v>78</v>
      </c>
      <c r="F71" s="318">
        <v>50</v>
      </c>
      <c r="G71" s="318">
        <v>44</v>
      </c>
      <c r="H71" s="318">
        <v>33</v>
      </c>
      <c r="I71" s="318">
        <v>170</v>
      </c>
      <c r="J71" s="318">
        <v>99</v>
      </c>
      <c r="K71" s="318">
        <v>66</v>
      </c>
      <c r="L71" s="591">
        <v>895</v>
      </c>
    </row>
    <row r="72" spans="1:12">
      <c r="A72" s="697"/>
      <c r="B72" s="317" t="s">
        <v>425</v>
      </c>
      <c r="C72" s="318">
        <v>230</v>
      </c>
      <c r="D72" s="318">
        <v>14</v>
      </c>
      <c r="E72" s="318">
        <v>82</v>
      </c>
      <c r="F72" s="318">
        <v>80</v>
      </c>
      <c r="G72" s="318">
        <v>40</v>
      </c>
      <c r="H72" s="318">
        <v>28</v>
      </c>
      <c r="I72" s="318">
        <v>134</v>
      </c>
      <c r="J72" s="318">
        <v>92</v>
      </c>
      <c r="K72" s="318">
        <v>52</v>
      </c>
      <c r="L72" s="591">
        <v>752</v>
      </c>
    </row>
    <row r="73" spans="1:12">
      <c r="A73" s="697"/>
      <c r="B73" s="317" t="s">
        <v>426</v>
      </c>
      <c r="C73" s="318">
        <v>627</v>
      </c>
      <c r="D73" s="318">
        <v>30</v>
      </c>
      <c r="E73" s="318">
        <v>165</v>
      </c>
      <c r="F73" s="318">
        <v>203</v>
      </c>
      <c r="G73" s="318">
        <v>65</v>
      </c>
      <c r="H73" s="318">
        <v>56</v>
      </c>
      <c r="I73" s="318">
        <v>357</v>
      </c>
      <c r="J73" s="318">
        <v>145</v>
      </c>
      <c r="K73" s="318">
        <v>176</v>
      </c>
      <c r="L73" s="286">
        <v>1824</v>
      </c>
    </row>
    <row r="74" spans="1:12">
      <c r="A74" s="698"/>
      <c r="B74" s="379" t="s">
        <v>282</v>
      </c>
      <c r="C74" s="380">
        <v>2365</v>
      </c>
      <c r="D74" s="381">
        <v>60</v>
      </c>
      <c r="E74" s="381">
        <v>419</v>
      </c>
      <c r="F74" s="381">
        <v>369</v>
      </c>
      <c r="G74" s="381">
        <v>177</v>
      </c>
      <c r="H74" s="381">
        <v>168</v>
      </c>
      <c r="I74" s="381">
        <v>846</v>
      </c>
      <c r="J74" s="381">
        <v>383</v>
      </c>
      <c r="K74" s="381">
        <v>348</v>
      </c>
      <c r="L74" s="286">
        <v>5135</v>
      </c>
    </row>
    <row r="75" spans="1:12">
      <c r="A75" s="696" t="s">
        <v>374</v>
      </c>
      <c r="B75" s="317" t="s">
        <v>422</v>
      </c>
      <c r="C75" s="318">
        <v>548</v>
      </c>
      <c r="D75" s="318">
        <v>4</v>
      </c>
      <c r="E75" s="318">
        <v>36</v>
      </c>
      <c r="F75" s="318">
        <v>11</v>
      </c>
      <c r="G75" s="318">
        <v>8</v>
      </c>
      <c r="H75" s="318">
        <v>25</v>
      </c>
      <c r="I75" s="318">
        <v>58</v>
      </c>
      <c r="J75" s="318">
        <v>17</v>
      </c>
      <c r="K75" s="318">
        <v>26</v>
      </c>
      <c r="L75" s="591">
        <v>733</v>
      </c>
    </row>
    <row r="76" spans="1:12">
      <c r="A76" s="697"/>
      <c r="B76" s="317" t="s">
        <v>423</v>
      </c>
      <c r="C76" s="318">
        <v>561</v>
      </c>
      <c r="D76" s="318">
        <v>3</v>
      </c>
      <c r="E76" s="318">
        <v>57</v>
      </c>
      <c r="F76" s="318">
        <v>30</v>
      </c>
      <c r="G76" s="318">
        <v>19</v>
      </c>
      <c r="H76" s="318">
        <v>23</v>
      </c>
      <c r="I76" s="318">
        <v>112</v>
      </c>
      <c r="J76" s="318">
        <v>29</v>
      </c>
      <c r="K76" s="318">
        <v>33</v>
      </c>
      <c r="L76" s="591">
        <v>867</v>
      </c>
    </row>
    <row r="77" spans="1:12">
      <c r="A77" s="697"/>
      <c r="B77" s="317" t="s">
        <v>424</v>
      </c>
      <c r="C77" s="318">
        <v>313</v>
      </c>
      <c r="D77" s="318">
        <v>14</v>
      </c>
      <c r="E77" s="318">
        <v>79</v>
      </c>
      <c r="F77" s="318">
        <v>63</v>
      </c>
      <c r="G77" s="318">
        <v>31</v>
      </c>
      <c r="H77" s="318">
        <v>33</v>
      </c>
      <c r="I77" s="318">
        <v>125</v>
      </c>
      <c r="J77" s="318">
        <v>92</v>
      </c>
      <c r="K77" s="318">
        <v>45</v>
      </c>
      <c r="L77" s="591">
        <v>795</v>
      </c>
    </row>
    <row r="78" spans="1:12">
      <c r="A78" s="697"/>
      <c r="B78" s="317" t="s">
        <v>425</v>
      </c>
      <c r="C78" s="318">
        <v>223</v>
      </c>
      <c r="D78" s="318">
        <v>14</v>
      </c>
      <c r="E78" s="318">
        <v>84</v>
      </c>
      <c r="F78" s="318">
        <v>82</v>
      </c>
      <c r="G78" s="318">
        <v>21</v>
      </c>
      <c r="H78" s="318">
        <v>13</v>
      </c>
      <c r="I78" s="318">
        <v>137</v>
      </c>
      <c r="J78" s="318">
        <v>77</v>
      </c>
      <c r="K78" s="318">
        <v>46</v>
      </c>
      <c r="L78" s="591">
        <v>697</v>
      </c>
    </row>
    <row r="79" spans="1:12">
      <c r="A79" s="697"/>
      <c r="B79" s="317" t="s">
        <v>426</v>
      </c>
      <c r="C79" s="318">
        <v>615</v>
      </c>
      <c r="D79" s="318">
        <v>18</v>
      </c>
      <c r="E79" s="318">
        <v>140</v>
      </c>
      <c r="F79" s="318">
        <v>192</v>
      </c>
      <c r="G79" s="318">
        <v>67</v>
      </c>
      <c r="H79" s="318">
        <v>48</v>
      </c>
      <c r="I79" s="318">
        <v>305</v>
      </c>
      <c r="J79" s="318">
        <v>134</v>
      </c>
      <c r="K79" s="318">
        <v>120</v>
      </c>
      <c r="L79" s="286">
        <v>1639</v>
      </c>
    </row>
    <row r="80" spans="1:12">
      <c r="A80" s="698"/>
      <c r="B80" s="379" t="s">
        <v>282</v>
      </c>
      <c r="C80" s="380">
        <v>2260</v>
      </c>
      <c r="D80" s="381">
        <v>53</v>
      </c>
      <c r="E80" s="381">
        <v>396</v>
      </c>
      <c r="F80" s="381">
        <v>378</v>
      </c>
      <c r="G80" s="381">
        <v>146</v>
      </c>
      <c r="H80" s="381">
        <v>142</v>
      </c>
      <c r="I80" s="381">
        <v>737</v>
      </c>
      <c r="J80" s="381">
        <v>349</v>
      </c>
      <c r="K80" s="381">
        <v>270</v>
      </c>
      <c r="L80" s="286">
        <v>4731</v>
      </c>
    </row>
    <row r="81" spans="1:12">
      <c r="A81" s="696" t="s">
        <v>147</v>
      </c>
      <c r="B81" s="317" t="s">
        <v>422</v>
      </c>
      <c r="C81" s="318">
        <v>511</v>
      </c>
      <c r="D81" s="318">
        <v>4</v>
      </c>
      <c r="E81" s="318">
        <v>42</v>
      </c>
      <c r="F81" s="318">
        <v>11</v>
      </c>
      <c r="G81" s="318">
        <v>11</v>
      </c>
      <c r="H81" s="318">
        <v>13</v>
      </c>
      <c r="I81" s="318">
        <v>48</v>
      </c>
      <c r="J81" s="318">
        <v>7</v>
      </c>
      <c r="K81" s="318">
        <v>15</v>
      </c>
      <c r="L81" s="591">
        <v>662</v>
      </c>
    </row>
    <row r="82" spans="1:12">
      <c r="A82" s="697"/>
      <c r="B82" s="317" t="s">
        <v>423</v>
      </c>
      <c r="C82" s="318">
        <v>595</v>
      </c>
      <c r="D82" s="318">
        <v>11</v>
      </c>
      <c r="E82" s="318">
        <v>57</v>
      </c>
      <c r="F82" s="318">
        <v>31</v>
      </c>
      <c r="G82" s="318">
        <v>12</v>
      </c>
      <c r="H82" s="318">
        <v>14</v>
      </c>
      <c r="I82" s="318">
        <v>108</v>
      </c>
      <c r="J82" s="318">
        <v>19</v>
      </c>
      <c r="K82" s="318">
        <v>21</v>
      </c>
      <c r="L82" s="591">
        <v>868</v>
      </c>
    </row>
    <row r="83" spans="1:12">
      <c r="A83" s="697"/>
      <c r="B83" s="317" t="s">
        <v>424</v>
      </c>
      <c r="C83" s="318">
        <v>329</v>
      </c>
      <c r="D83" s="318">
        <v>11</v>
      </c>
      <c r="E83" s="318">
        <v>66</v>
      </c>
      <c r="F83" s="318">
        <v>40</v>
      </c>
      <c r="G83" s="318">
        <v>37</v>
      </c>
      <c r="H83" s="318">
        <v>16</v>
      </c>
      <c r="I83" s="318">
        <v>123</v>
      </c>
      <c r="J83" s="318">
        <v>71</v>
      </c>
      <c r="K83" s="318">
        <v>36</v>
      </c>
      <c r="L83" s="591">
        <v>729</v>
      </c>
    </row>
    <row r="84" spans="1:12">
      <c r="A84" s="697"/>
      <c r="B84" s="317" t="s">
        <v>425</v>
      </c>
      <c r="C84" s="318">
        <v>229</v>
      </c>
      <c r="D84" s="318">
        <v>11</v>
      </c>
      <c r="E84" s="318">
        <v>62</v>
      </c>
      <c r="F84" s="318">
        <v>86</v>
      </c>
      <c r="G84" s="318">
        <v>29</v>
      </c>
      <c r="H84" s="318">
        <v>23</v>
      </c>
      <c r="I84" s="318">
        <v>125</v>
      </c>
      <c r="J84" s="318">
        <v>87</v>
      </c>
      <c r="K84" s="318">
        <v>48</v>
      </c>
      <c r="L84" s="591">
        <v>700</v>
      </c>
    </row>
    <row r="85" spans="1:12">
      <c r="A85" s="697"/>
      <c r="B85" s="317" t="s">
        <v>426</v>
      </c>
      <c r="C85" s="318">
        <v>681</v>
      </c>
      <c r="D85" s="318">
        <v>27</v>
      </c>
      <c r="E85" s="318">
        <v>232</v>
      </c>
      <c r="F85" s="318">
        <v>203</v>
      </c>
      <c r="G85" s="318">
        <v>47</v>
      </c>
      <c r="H85" s="318">
        <v>33</v>
      </c>
      <c r="I85" s="318">
        <v>333</v>
      </c>
      <c r="J85" s="318">
        <v>188</v>
      </c>
      <c r="K85" s="318">
        <v>125</v>
      </c>
      <c r="L85" s="286">
        <v>1869</v>
      </c>
    </row>
    <row r="86" spans="1:12">
      <c r="A86" s="698"/>
      <c r="B86" s="379" t="s">
        <v>282</v>
      </c>
      <c r="C86" s="380">
        <v>2345</v>
      </c>
      <c r="D86" s="381">
        <v>64</v>
      </c>
      <c r="E86" s="381">
        <v>459</v>
      </c>
      <c r="F86" s="381">
        <v>371</v>
      </c>
      <c r="G86" s="381">
        <v>136</v>
      </c>
      <c r="H86" s="381">
        <v>99</v>
      </c>
      <c r="I86" s="381">
        <v>737</v>
      </c>
      <c r="J86" s="381">
        <v>372</v>
      </c>
      <c r="K86" s="381">
        <v>245</v>
      </c>
      <c r="L86" s="286">
        <v>4828</v>
      </c>
    </row>
    <row r="87" spans="1:12">
      <c r="A87" s="696" t="s">
        <v>16</v>
      </c>
      <c r="B87" s="317" t="s">
        <v>422</v>
      </c>
      <c r="C87" s="318">
        <v>520</v>
      </c>
      <c r="D87" s="318">
        <v>3</v>
      </c>
      <c r="E87" s="318">
        <v>30</v>
      </c>
      <c r="F87" s="318">
        <v>5</v>
      </c>
      <c r="G87" s="318">
        <v>13</v>
      </c>
      <c r="H87" s="318">
        <v>12</v>
      </c>
      <c r="I87" s="318">
        <v>52</v>
      </c>
      <c r="J87" s="318">
        <v>7</v>
      </c>
      <c r="K87" s="318">
        <v>21</v>
      </c>
      <c r="L87" s="591">
        <v>663</v>
      </c>
    </row>
    <row r="88" spans="1:12">
      <c r="A88" s="697"/>
      <c r="B88" s="317" t="s">
        <v>423</v>
      </c>
      <c r="C88" s="318">
        <v>555</v>
      </c>
      <c r="D88" s="318">
        <v>8</v>
      </c>
      <c r="E88" s="318">
        <v>42</v>
      </c>
      <c r="F88" s="318">
        <v>16</v>
      </c>
      <c r="G88" s="318">
        <v>22</v>
      </c>
      <c r="H88" s="318">
        <v>15</v>
      </c>
      <c r="I88" s="318">
        <v>129</v>
      </c>
      <c r="J88" s="318">
        <v>15</v>
      </c>
      <c r="K88" s="318">
        <v>24</v>
      </c>
      <c r="L88" s="591">
        <v>826</v>
      </c>
    </row>
    <row r="89" spans="1:12">
      <c r="A89" s="697"/>
      <c r="B89" s="317" t="s">
        <v>424</v>
      </c>
      <c r="C89" s="318">
        <v>308</v>
      </c>
      <c r="D89" s="318">
        <v>5</v>
      </c>
      <c r="E89" s="318">
        <v>71</v>
      </c>
      <c r="F89" s="318">
        <v>55</v>
      </c>
      <c r="G89" s="318">
        <v>26</v>
      </c>
      <c r="H89" s="318">
        <v>25</v>
      </c>
      <c r="I89" s="318">
        <v>131</v>
      </c>
      <c r="J89" s="318">
        <v>53</v>
      </c>
      <c r="K89" s="318">
        <v>39</v>
      </c>
      <c r="L89" s="591">
        <v>713</v>
      </c>
    </row>
    <row r="90" spans="1:12">
      <c r="A90" s="697"/>
      <c r="B90" s="317" t="s">
        <v>425</v>
      </c>
      <c r="C90" s="318">
        <v>231</v>
      </c>
      <c r="D90" s="318">
        <v>7</v>
      </c>
      <c r="E90" s="318">
        <v>90</v>
      </c>
      <c r="F90" s="318">
        <v>67</v>
      </c>
      <c r="G90" s="318">
        <v>29</v>
      </c>
      <c r="H90" s="318">
        <v>12</v>
      </c>
      <c r="I90" s="318">
        <v>134</v>
      </c>
      <c r="J90" s="318">
        <v>64</v>
      </c>
      <c r="K90" s="318">
        <v>19</v>
      </c>
      <c r="L90" s="591">
        <v>653</v>
      </c>
    </row>
    <row r="91" spans="1:12">
      <c r="A91" s="697"/>
      <c r="B91" s="317" t="s">
        <v>426</v>
      </c>
      <c r="C91" s="318">
        <v>641</v>
      </c>
      <c r="D91" s="318">
        <v>38</v>
      </c>
      <c r="E91" s="318">
        <v>173</v>
      </c>
      <c r="F91" s="318">
        <v>187</v>
      </c>
      <c r="G91" s="318">
        <v>79</v>
      </c>
      <c r="H91" s="318">
        <v>32</v>
      </c>
      <c r="I91" s="318">
        <v>310</v>
      </c>
      <c r="J91" s="318">
        <v>156</v>
      </c>
      <c r="K91" s="318">
        <v>103</v>
      </c>
      <c r="L91" s="286">
        <v>1719</v>
      </c>
    </row>
    <row r="92" spans="1:12">
      <c r="A92" s="698"/>
      <c r="B92" s="379" t="s">
        <v>282</v>
      </c>
      <c r="C92" s="380">
        <v>2255</v>
      </c>
      <c r="D92" s="381">
        <v>61</v>
      </c>
      <c r="E92" s="381">
        <v>406</v>
      </c>
      <c r="F92" s="381">
        <v>330</v>
      </c>
      <c r="G92" s="381">
        <v>169</v>
      </c>
      <c r="H92" s="381">
        <v>96</v>
      </c>
      <c r="I92" s="381">
        <v>756</v>
      </c>
      <c r="J92" s="381">
        <v>295</v>
      </c>
      <c r="K92" s="381">
        <v>206</v>
      </c>
      <c r="L92" s="286">
        <v>4574</v>
      </c>
    </row>
    <row r="93" spans="1:12">
      <c r="A93" s="696" t="s">
        <v>15</v>
      </c>
      <c r="B93" s="317" t="s">
        <v>422</v>
      </c>
      <c r="C93" s="318">
        <v>491</v>
      </c>
      <c r="D93" s="318">
        <v>3</v>
      </c>
      <c r="E93" s="318">
        <v>14</v>
      </c>
      <c r="F93" s="318">
        <v>6</v>
      </c>
      <c r="G93" s="318">
        <v>5</v>
      </c>
      <c r="H93" s="318">
        <v>12</v>
      </c>
      <c r="I93" s="318">
        <v>60</v>
      </c>
      <c r="J93" s="318">
        <v>9</v>
      </c>
      <c r="K93" s="318">
        <v>15</v>
      </c>
      <c r="L93" s="591">
        <v>615</v>
      </c>
    </row>
    <row r="94" spans="1:12">
      <c r="A94" s="697"/>
      <c r="B94" s="317" t="s">
        <v>423</v>
      </c>
      <c r="C94" s="318">
        <v>604</v>
      </c>
      <c r="D94" s="318">
        <v>7</v>
      </c>
      <c r="E94" s="318">
        <v>33</v>
      </c>
      <c r="F94" s="318">
        <v>17</v>
      </c>
      <c r="G94" s="318">
        <v>13</v>
      </c>
      <c r="H94" s="318">
        <v>15</v>
      </c>
      <c r="I94" s="318">
        <v>142</v>
      </c>
      <c r="J94" s="318">
        <v>21</v>
      </c>
      <c r="K94" s="318">
        <v>21</v>
      </c>
      <c r="L94" s="591">
        <v>873</v>
      </c>
    </row>
    <row r="95" spans="1:12">
      <c r="A95" s="697"/>
      <c r="B95" s="317" t="s">
        <v>424</v>
      </c>
      <c r="C95" s="318">
        <v>297</v>
      </c>
      <c r="D95" s="318">
        <v>6</v>
      </c>
      <c r="E95" s="318">
        <v>73</v>
      </c>
      <c r="F95" s="318">
        <v>33</v>
      </c>
      <c r="G95" s="318">
        <v>26</v>
      </c>
      <c r="H95" s="318">
        <v>22</v>
      </c>
      <c r="I95" s="318">
        <v>138</v>
      </c>
      <c r="J95" s="318">
        <v>61</v>
      </c>
      <c r="K95" s="318">
        <v>27</v>
      </c>
      <c r="L95" s="591">
        <v>683</v>
      </c>
    </row>
    <row r="96" spans="1:12">
      <c r="A96" s="697"/>
      <c r="B96" s="317" t="s">
        <v>425</v>
      </c>
      <c r="C96" s="318">
        <v>300</v>
      </c>
      <c r="D96" s="318">
        <v>11</v>
      </c>
      <c r="E96" s="318">
        <v>80</v>
      </c>
      <c r="F96" s="318">
        <v>49</v>
      </c>
      <c r="G96" s="318">
        <v>29</v>
      </c>
      <c r="H96" s="318">
        <v>18</v>
      </c>
      <c r="I96" s="318">
        <v>133</v>
      </c>
      <c r="J96" s="318">
        <v>68</v>
      </c>
      <c r="K96" s="318">
        <v>33</v>
      </c>
      <c r="L96" s="591">
        <v>721</v>
      </c>
    </row>
    <row r="97" spans="1:13">
      <c r="A97" s="697"/>
      <c r="B97" s="317" t="s">
        <v>426</v>
      </c>
      <c r="C97" s="318">
        <v>660</v>
      </c>
      <c r="D97" s="318">
        <v>28</v>
      </c>
      <c r="E97" s="318">
        <v>127</v>
      </c>
      <c r="F97" s="318">
        <v>124</v>
      </c>
      <c r="G97" s="318">
        <v>40</v>
      </c>
      <c r="H97" s="318">
        <v>32</v>
      </c>
      <c r="I97" s="318">
        <v>257</v>
      </c>
      <c r="J97" s="318">
        <v>117</v>
      </c>
      <c r="K97" s="318">
        <v>82</v>
      </c>
      <c r="L97" s="286">
        <v>1467</v>
      </c>
    </row>
    <row r="98" spans="1:13" ht="13.5" thickBot="1">
      <c r="A98" s="699"/>
      <c r="B98" s="382" t="s">
        <v>282</v>
      </c>
      <c r="C98" s="383">
        <v>2352</v>
      </c>
      <c r="D98" s="384">
        <v>55</v>
      </c>
      <c r="E98" s="384">
        <v>327</v>
      </c>
      <c r="F98" s="384">
        <v>229</v>
      </c>
      <c r="G98" s="384">
        <v>113</v>
      </c>
      <c r="H98" s="384">
        <v>99</v>
      </c>
      <c r="I98" s="384">
        <v>730</v>
      </c>
      <c r="J98" s="384">
        <v>276</v>
      </c>
      <c r="K98" s="384">
        <v>178</v>
      </c>
      <c r="L98" s="285">
        <v>4359</v>
      </c>
    </row>
    <row r="99" spans="1:13" s="105" customFormat="1">
      <c r="A99" s="105" t="s">
        <v>302</v>
      </c>
      <c r="E99" s="106"/>
      <c r="F99" s="106"/>
      <c r="G99" s="107"/>
      <c r="H99" s="107"/>
      <c r="I99" s="107"/>
      <c r="J99" s="107"/>
      <c r="K99" s="107"/>
      <c r="L99" s="107"/>
      <c r="M99" s="107"/>
    </row>
    <row r="100" spans="1:13">
      <c r="A100" s="630" t="s">
        <v>716</v>
      </c>
    </row>
  </sheetData>
  <mergeCells count="21">
    <mergeCell ref="L7:L8"/>
    <mergeCell ref="A69:A74"/>
    <mergeCell ref="A75:A80"/>
    <mergeCell ref="A7:A8"/>
    <mergeCell ref="B7:B8"/>
    <mergeCell ref="A15:A20"/>
    <mergeCell ref="A45:A50"/>
    <mergeCell ref="A39:A44"/>
    <mergeCell ref="A33:A38"/>
    <mergeCell ref="A21:A26"/>
    <mergeCell ref="A81:A86"/>
    <mergeCell ref="A87:A92"/>
    <mergeCell ref="A93:A98"/>
    <mergeCell ref="A51:A56"/>
    <mergeCell ref="K7:K8"/>
    <mergeCell ref="A9:A14"/>
    <mergeCell ref="C7:C8"/>
    <mergeCell ref="A57:A62"/>
    <mergeCell ref="D7:J7"/>
    <mergeCell ref="A27:A32"/>
    <mergeCell ref="A63:A68"/>
  </mergeCells>
  <phoneticPr fontId="2" type="noConversion"/>
  <hyperlinks>
    <hyperlink ref="K1" location="'Table of Contents'!A1" display="Contents" xr:uid="{00000000-0004-0000-0700-000000000000}"/>
    <hyperlink ref="A99" location="Definitions!A1" display="Click here to see notes, definitions, and source" xr:uid="{00000000-0004-0000-0700-000001000000}"/>
  </hyperlinks>
  <printOptions horizontalCentered="1"/>
  <pageMargins left="0.5" right="0.5" top="0.6" bottom="0.59" header="0.5" footer="0.5"/>
  <pageSetup orientation="landscape" r:id="rId1"/>
  <headerFooter alignWithMargins="0"/>
  <rowBreaks count="2" manualBreakCount="2">
    <brk id="38" max="16383" man="1"/>
    <brk id="68" max="16383" man="1"/>
  </rowBreaks>
  <ignoredErrors>
    <ignoredError sqref="L62 L50:L56 L44 L38 L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AO66"/>
  <sheetViews>
    <sheetView zoomScaleNormal="100" workbookViewId="0"/>
  </sheetViews>
  <sheetFormatPr defaultRowHeight="12.75"/>
  <cols>
    <col min="1" max="1" width="19.7109375" style="136" customWidth="1"/>
    <col min="2" max="2" width="7.85546875" style="136" bestFit="1" customWidth="1"/>
    <col min="3" max="3" width="7.28515625" style="136" bestFit="1" customWidth="1"/>
    <col min="4" max="4" width="7.7109375" style="136" customWidth="1"/>
    <col min="5" max="5" width="5.5703125" style="136" bestFit="1" customWidth="1"/>
    <col min="6" max="6" width="7.28515625" style="136" bestFit="1" customWidth="1"/>
    <col min="7" max="7" width="7.7109375" style="136" customWidth="1"/>
    <col min="8" max="8" width="5.5703125" style="136" bestFit="1" customWidth="1"/>
    <col min="9" max="9" width="7.28515625" style="136" bestFit="1" customWidth="1"/>
    <col min="10" max="10" width="7.7109375" style="136" customWidth="1"/>
    <col min="11" max="11" width="5.5703125" style="136" bestFit="1" customWidth="1"/>
    <col min="12" max="12" width="7.28515625" style="136" bestFit="1" customWidth="1"/>
    <col min="13" max="13" width="7.7109375" style="136" customWidth="1"/>
    <col min="14" max="14" width="5.5703125" style="136" bestFit="1" customWidth="1"/>
    <col min="15" max="15" width="7.28515625" style="136" bestFit="1" customWidth="1"/>
    <col min="16" max="16" width="7.7109375" style="136" customWidth="1"/>
    <col min="17" max="17" width="5.5703125" style="136" bestFit="1" customWidth="1"/>
    <col min="18" max="18" width="7.28515625" style="136" bestFit="1" customWidth="1"/>
    <col min="19" max="19" width="7.7109375" style="136" customWidth="1"/>
    <col min="20" max="20" width="5.5703125" style="136" bestFit="1" customWidth="1"/>
    <col min="21" max="21" width="7.28515625" style="136" bestFit="1" customWidth="1"/>
    <col min="22" max="22" width="7.7109375" style="136" customWidth="1"/>
    <col min="23" max="23" width="5.5703125" style="136" bestFit="1" customWidth="1"/>
    <col min="24" max="24" width="7.28515625" style="136" bestFit="1" customWidth="1"/>
    <col min="25" max="25" width="7.7109375" style="136" customWidth="1"/>
    <col min="26" max="26" width="5.5703125" style="136" bestFit="1" customWidth="1"/>
    <col min="27" max="27" width="7.28515625" style="136" bestFit="1" customWidth="1"/>
    <col min="28" max="28" width="7.7109375" style="136" customWidth="1"/>
    <col min="29" max="29" width="5.5703125" style="136" bestFit="1" customWidth="1"/>
    <col min="30" max="30" width="7.28515625" style="136" bestFit="1" customWidth="1"/>
    <col min="31" max="31" width="7.7109375" style="136" customWidth="1"/>
    <col min="32" max="32" width="5.5703125" style="136" bestFit="1" customWidth="1"/>
    <col min="33" max="33" width="7.28515625" style="136" bestFit="1" customWidth="1"/>
    <col min="34" max="34" width="7.7109375" style="136" customWidth="1"/>
    <col min="35" max="35" width="5.5703125" style="136" bestFit="1" customWidth="1"/>
    <col min="36" max="36" width="7.28515625" style="136" bestFit="1" customWidth="1"/>
    <col min="37" max="37" width="7.7109375" style="136" customWidth="1"/>
    <col min="38" max="38" width="5.5703125" style="136" bestFit="1" customWidth="1"/>
    <col min="39" max="39" width="7.28515625" style="136" bestFit="1" customWidth="1"/>
    <col min="40" max="40" width="7.7109375" style="136" customWidth="1"/>
    <col min="41" max="41" width="5.5703125" style="136" bestFit="1" customWidth="1"/>
    <col min="42" max="42" width="8.140625" style="136" customWidth="1"/>
    <col min="43" max="16384" width="9.140625" style="136"/>
  </cols>
  <sheetData>
    <row r="1" spans="1:41" ht="15.75">
      <c r="A1" s="43" t="s">
        <v>209</v>
      </c>
      <c r="D1" s="43"/>
      <c r="G1" s="43"/>
      <c r="J1" s="43"/>
      <c r="M1" s="43"/>
      <c r="P1" s="43"/>
      <c r="S1" s="43"/>
      <c r="T1" s="137"/>
      <c r="V1" s="43"/>
      <c r="Y1" s="43"/>
      <c r="AG1" s="137"/>
      <c r="AI1" s="43"/>
      <c r="AK1" s="43"/>
      <c r="AN1" s="629" t="str">
        <f>'All lst Timers'!Z1</f>
        <v>Contents</v>
      </c>
    </row>
    <row r="2" spans="1:41" ht="15">
      <c r="A2" s="90" t="s">
        <v>317</v>
      </c>
      <c r="D2" s="90"/>
      <c r="G2" s="90"/>
      <c r="J2" s="90"/>
      <c r="M2" s="90"/>
      <c r="P2" s="90"/>
      <c r="S2" s="90"/>
      <c r="V2" s="90"/>
      <c r="Y2" s="90"/>
      <c r="AI2" s="90"/>
      <c r="AK2" s="90"/>
    </row>
    <row r="3" spans="1:41">
      <c r="A3" s="135" t="s">
        <v>143</v>
      </c>
      <c r="D3" s="135"/>
      <c r="G3" s="135"/>
      <c r="J3" s="135"/>
      <c r="M3" s="135"/>
      <c r="P3" s="135"/>
      <c r="S3" s="135"/>
      <c r="V3" s="135"/>
      <c r="Y3" s="135"/>
      <c r="AI3" s="135"/>
      <c r="AK3" s="135"/>
    </row>
    <row r="4" spans="1:41">
      <c r="A4" s="135" t="s">
        <v>338</v>
      </c>
      <c r="D4" s="135"/>
      <c r="G4" s="135"/>
      <c r="J4" s="135"/>
      <c r="M4" s="135"/>
      <c r="P4" s="135"/>
      <c r="S4" s="135"/>
      <c r="V4" s="135"/>
      <c r="Y4" s="135"/>
      <c r="AI4" s="135"/>
      <c r="AK4" s="135"/>
    </row>
    <row r="5" spans="1:41">
      <c r="A5" s="16" t="s">
        <v>738</v>
      </c>
      <c r="D5" s="16"/>
      <c r="G5" s="16"/>
      <c r="J5" s="16"/>
      <c r="M5" s="16"/>
      <c r="P5" s="16"/>
      <c r="S5" s="16"/>
      <c r="V5" s="16"/>
      <c r="Y5" s="16"/>
      <c r="AI5" s="16"/>
      <c r="AK5" s="16"/>
    </row>
    <row r="6" spans="1:41" ht="13.5" thickBot="1"/>
    <row r="7" spans="1:41" ht="12.75" customHeight="1">
      <c r="A7" s="713" t="s">
        <v>292</v>
      </c>
      <c r="B7" s="715" t="s">
        <v>283</v>
      </c>
      <c r="C7" s="710" t="s">
        <v>737</v>
      </c>
      <c r="D7" s="711"/>
      <c r="E7" s="712"/>
      <c r="F7" s="710" t="s">
        <v>709</v>
      </c>
      <c r="G7" s="711"/>
      <c r="H7" s="712"/>
      <c r="I7" s="710" t="s">
        <v>666</v>
      </c>
      <c r="J7" s="711"/>
      <c r="K7" s="712"/>
      <c r="L7" s="710" t="s">
        <v>624</v>
      </c>
      <c r="M7" s="711"/>
      <c r="N7" s="712"/>
      <c r="O7" s="710" t="s">
        <v>588</v>
      </c>
      <c r="P7" s="711"/>
      <c r="Q7" s="712"/>
      <c r="R7" s="710" t="s">
        <v>562</v>
      </c>
      <c r="S7" s="711"/>
      <c r="T7" s="712"/>
      <c r="U7" s="710" t="s">
        <v>528</v>
      </c>
      <c r="V7" s="711"/>
      <c r="W7" s="712"/>
      <c r="X7" s="710" t="s">
        <v>519</v>
      </c>
      <c r="Y7" s="711"/>
      <c r="Z7" s="712"/>
      <c r="AA7" s="710" t="s">
        <v>466</v>
      </c>
      <c r="AB7" s="711"/>
      <c r="AC7" s="712"/>
      <c r="AD7" s="710" t="s">
        <v>451</v>
      </c>
      <c r="AE7" s="711"/>
      <c r="AF7" s="712"/>
      <c r="AG7" s="710" t="s">
        <v>392</v>
      </c>
      <c r="AH7" s="711"/>
      <c r="AI7" s="712"/>
      <c r="AJ7" s="710" t="s">
        <v>374</v>
      </c>
      <c r="AK7" s="711"/>
      <c r="AL7" s="712"/>
      <c r="AM7" s="710" t="s">
        <v>147</v>
      </c>
      <c r="AN7" s="711"/>
      <c r="AO7" s="712"/>
    </row>
    <row r="8" spans="1:41" ht="24">
      <c r="A8" s="714"/>
      <c r="B8" s="716"/>
      <c r="C8" s="22" t="s">
        <v>339</v>
      </c>
      <c r="D8" s="44" t="s">
        <v>389</v>
      </c>
      <c r="E8" s="22" t="s">
        <v>282</v>
      </c>
      <c r="F8" s="22" t="s">
        <v>339</v>
      </c>
      <c r="G8" s="44" t="s">
        <v>389</v>
      </c>
      <c r="H8" s="22" t="s">
        <v>282</v>
      </c>
      <c r="I8" s="22" t="s">
        <v>339</v>
      </c>
      <c r="J8" s="44" t="s">
        <v>389</v>
      </c>
      <c r="K8" s="22" t="s">
        <v>282</v>
      </c>
      <c r="L8" s="22" t="s">
        <v>339</v>
      </c>
      <c r="M8" s="44" t="s">
        <v>389</v>
      </c>
      <c r="N8" s="22" t="s">
        <v>282</v>
      </c>
      <c r="O8" s="22" t="s">
        <v>339</v>
      </c>
      <c r="P8" s="44" t="s">
        <v>389</v>
      </c>
      <c r="Q8" s="22" t="s">
        <v>282</v>
      </c>
      <c r="R8" s="22" t="s">
        <v>339</v>
      </c>
      <c r="S8" s="44" t="s">
        <v>389</v>
      </c>
      <c r="T8" s="22" t="s">
        <v>282</v>
      </c>
      <c r="U8" s="22" t="s">
        <v>339</v>
      </c>
      <c r="V8" s="44" t="s">
        <v>389</v>
      </c>
      <c r="W8" s="22" t="s">
        <v>282</v>
      </c>
      <c r="X8" s="22" t="s">
        <v>339</v>
      </c>
      <c r="Y8" s="44" t="s">
        <v>389</v>
      </c>
      <c r="Z8" s="22" t="s">
        <v>282</v>
      </c>
      <c r="AA8" s="22" t="s">
        <v>339</v>
      </c>
      <c r="AB8" s="44" t="s">
        <v>389</v>
      </c>
      <c r="AC8" s="22" t="s">
        <v>282</v>
      </c>
      <c r="AD8" s="22" t="s">
        <v>339</v>
      </c>
      <c r="AE8" s="44" t="s">
        <v>389</v>
      </c>
      <c r="AF8" s="22" t="s">
        <v>282</v>
      </c>
      <c r="AG8" s="22" t="s">
        <v>339</v>
      </c>
      <c r="AH8" s="44" t="s">
        <v>389</v>
      </c>
      <c r="AI8" s="22" t="s">
        <v>282</v>
      </c>
      <c r="AJ8" s="22" t="s">
        <v>339</v>
      </c>
      <c r="AK8" s="44" t="s">
        <v>389</v>
      </c>
      <c r="AL8" s="22" t="s">
        <v>282</v>
      </c>
      <c r="AM8" s="22" t="s">
        <v>339</v>
      </c>
      <c r="AN8" s="44" t="s">
        <v>389</v>
      </c>
      <c r="AO8" s="22" t="s">
        <v>282</v>
      </c>
    </row>
    <row r="9" spans="1:41">
      <c r="A9" s="717" t="s">
        <v>120</v>
      </c>
      <c r="B9" s="295" t="s">
        <v>123</v>
      </c>
      <c r="C9" s="319"/>
      <c r="D9" s="319"/>
      <c r="E9" s="322"/>
      <c r="F9" s="319"/>
      <c r="G9" s="319"/>
      <c r="H9" s="322"/>
      <c r="I9" s="319"/>
      <c r="J9" s="319"/>
      <c r="K9" s="322"/>
      <c r="L9" s="319"/>
      <c r="M9" s="319"/>
      <c r="N9" s="322"/>
      <c r="O9" s="319"/>
      <c r="P9" s="319"/>
      <c r="Q9" s="322"/>
      <c r="R9" s="319"/>
      <c r="S9" s="319"/>
      <c r="T9" s="322"/>
      <c r="U9" s="319"/>
      <c r="V9" s="319"/>
      <c r="W9" s="322"/>
      <c r="X9" s="319"/>
      <c r="Y9" s="319"/>
      <c r="Z9" s="322"/>
      <c r="AA9" s="319"/>
      <c r="AB9" s="319"/>
      <c r="AC9" s="322"/>
      <c r="AD9" s="319"/>
      <c r="AE9" s="319"/>
      <c r="AF9" s="322"/>
      <c r="AG9" s="319"/>
      <c r="AH9" s="319"/>
      <c r="AI9" s="322"/>
      <c r="AJ9" s="319"/>
      <c r="AK9" s="319"/>
      <c r="AL9" s="322"/>
      <c r="AM9" s="312">
        <v>85</v>
      </c>
      <c r="AN9" s="312">
        <v>0</v>
      </c>
      <c r="AO9" s="324">
        <v>85</v>
      </c>
    </row>
    <row r="10" spans="1:41">
      <c r="A10" s="718"/>
      <c r="B10" s="296" t="s">
        <v>124</v>
      </c>
      <c r="C10" s="321"/>
      <c r="D10" s="321"/>
      <c r="E10" s="323"/>
      <c r="F10" s="321"/>
      <c r="G10" s="321"/>
      <c r="H10" s="323"/>
      <c r="I10" s="321"/>
      <c r="J10" s="321"/>
      <c r="K10" s="323"/>
      <c r="L10" s="321"/>
      <c r="M10" s="321"/>
      <c r="N10" s="323"/>
      <c r="O10" s="321"/>
      <c r="P10" s="321"/>
      <c r="Q10" s="323"/>
      <c r="R10" s="321"/>
      <c r="S10" s="321"/>
      <c r="T10" s="323"/>
      <c r="U10" s="321"/>
      <c r="V10" s="321"/>
      <c r="W10" s="323"/>
      <c r="X10" s="321"/>
      <c r="Y10" s="321"/>
      <c r="Z10" s="323"/>
      <c r="AA10" s="321"/>
      <c r="AB10" s="321"/>
      <c r="AC10" s="323"/>
      <c r="AD10" s="321"/>
      <c r="AE10" s="321"/>
      <c r="AF10" s="323"/>
      <c r="AG10" s="321"/>
      <c r="AH10" s="321"/>
      <c r="AI10" s="323"/>
      <c r="AJ10" s="321"/>
      <c r="AK10" s="321"/>
      <c r="AL10" s="323"/>
      <c r="AM10" s="312">
        <v>8</v>
      </c>
      <c r="AN10" s="312">
        <v>0</v>
      </c>
      <c r="AO10" s="324">
        <v>8</v>
      </c>
    </row>
    <row r="11" spans="1:41">
      <c r="A11" s="719"/>
      <c r="B11" s="385" t="s">
        <v>282</v>
      </c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>
        <v>0</v>
      </c>
      <c r="AE11" s="378">
        <v>0</v>
      </c>
      <c r="AF11" s="378">
        <v>0</v>
      </c>
      <c r="AG11" s="378">
        <v>0</v>
      </c>
      <c r="AH11" s="378">
        <v>0</v>
      </c>
      <c r="AI11" s="378">
        <v>0</v>
      </c>
      <c r="AJ11" s="378">
        <v>0</v>
      </c>
      <c r="AK11" s="378">
        <v>0</v>
      </c>
      <c r="AL11" s="378">
        <v>0</v>
      </c>
      <c r="AM11" s="378">
        <v>93</v>
      </c>
      <c r="AN11" s="378">
        <v>0</v>
      </c>
      <c r="AO11" s="378">
        <v>93</v>
      </c>
    </row>
    <row r="12" spans="1:41" ht="15" customHeight="1">
      <c r="A12" s="717" t="s">
        <v>455</v>
      </c>
      <c r="B12" s="295" t="s">
        <v>123</v>
      </c>
      <c r="C12" s="319">
        <v>183</v>
      </c>
      <c r="D12" s="319"/>
      <c r="E12" s="322">
        <f>SUM(C12:D12)</f>
        <v>183</v>
      </c>
      <c r="F12" s="319">
        <v>185</v>
      </c>
      <c r="G12" s="319">
        <v>1</v>
      </c>
      <c r="H12" s="322">
        <f>SUM(F12:G12)</f>
        <v>186</v>
      </c>
      <c r="I12" s="319">
        <v>194</v>
      </c>
      <c r="J12" s="319">
        <v>4</v>
      </c>
      <c r="K12" s="322">
        <f>SUM(I12:J12)</f>
        <v>198</v>
      </c>
      <c r="L12" s="319">
        <v>155</v>
      </c>
      <c r="M12" s="319">
        <v>3</v>
      </c>
      <c r="N12" s="322">
        <f>SUM(L12:M12)</f>
        <v>158</v>
      </c>
      <c r="O12" s="319">
        <v>183</v>
      </c>
      <c r="P12" s="319">
        <v>2</v>
      </c>
      <c r="Q12" s="322">
        <f>SUM(O12:P12)</f>
        <v>185</v>
      </c>
      <c r="R12" s="319">
        <v>194</v>
      </c>
      <c r="S12" s="319">
        <v>3</v>
      </c>
      <c r="T12" s="322">
        <f>SUM(R12:S12)</f>
        <v>197</v>
      </c>
      <c r="U12" s="319">
        <v>227</v>
      </c>
      <c r="V12" s="319">
        <v>2</v>
      </c>
      <c r="W12" s="322">
        <f>SUM(U12:V12)</f>
        <v>229</v>
      </c>
      <c r="X12" s="319">
        <v>212</v>
      </c>
      <c r="Y12" s="319"/>
      <c r="Z12" s="322">
        <f>SUM(X12:Y12)</f>
        <v>212</v>
      </c>
      <c r="AA12" s="319">
        <v>175</v>
      </c>
      <c r="AB12" s="319">
        <v>1</v>
      </c>
      <c r="AC12" s="322">
        <f>SUM(AA12:AB12)</f>
        <v>176</v>
      </c>
      <c r="AD12" s="319">
        <v>164</v>
      </c>
      <c r="AE12" s="319">
        <v>1</v>
      </c>
      <c r="AF12" s="322">
        <f t="shared" ref="AF12:AF59" si="0">SUM(AD12:AE12)</f>
        <v>165</v>
      </c>
      <c r="AG12" s="319">
        <v>198</v>
      </c>
      <c r="AH12" s="319">
        <v>1</v>
      </c>
      <c r="AI12" s="322">
        <f t="shared" ref="AI12:AI59" si="1">SUM(AG12:AH12)</f>
        <v>199</v>
      </c>
      <c r="AJ12" s="319">
        <v>174</v>
      </c>
      <c r="AK12" s="319">
        <v>1</v>
      </c>
      <c r="AL12" s="322">
        <v>175</v>
      </c>
      <c r="AM12" s="312">
        <v>184</v>
      </c>
      <c r="AN12" s="312">
        <v>3</v>
      </c>
      <c r="AO12" s="324">
        <v>187</v>
      </c>
    </row>
    <row r="13" spans="1:41">
      <c r="A13" s="722"/>
      <c r="B13" s="296" t="s">
        <v>124</v>
      </c>
      <c r="C13" s="321">
        <v>125</v>
      </c>
      <c r="D13" s="321">
        <v>2</v>
      </c>
      <c r="E13" s="322">
        <f>SUM(C13:D13)</f>
        <v>127</v>
      </c>
      <c r="F13" s="321">
        <v>119</v>
      </c>
      <c r="G13" s="321">
        <v>1</v>
      </c>
      <c r="H13" s="322">
        <f>SUM(F13:G13)</f>
        <v>120</v>
      </c>
      <c r="I13" s="321">
        <v>139</v>
      </c>
      <c r="J13" s="321"/>
      <c r="K13" s="322">
        <f>SUM(I13:J13)</f>
        <v>139</v>
      </c>
      <c r="L13" s="321">
        <v>119</v>
      </c>
      <c r="M13" s="321">
        <v>2</v>
      </c>
      <c r="N13" s="322">
        <f>SUM(L13:M13)</f>
        <v>121</v>
      </c>
      <c r="O13" s="321">
        <v>110</v>
      </c>
      <c r="P13" s="321">
        <v>1</v>
      </c>
      <c r="Q13" s="322">
        <f>SUM(O13:P13)</f>
        <v>111</v>
      </c>
      <c r="R13" s="321">
        <v>88</v>
      </c>
      <c r="S13" s="321">
        <v>2</v>
      </c>
      <c r="T13" s="322">
        <f>SUM(R13:S13)</f>
        <v>90</v>
      </c>
      <c r="U13" s="321">
        <v>119</v>
      </c>
      <c r="V13" s="321"/>
      <c r="W13" s="322">
        <f>SUM(U13:V13)</f>
        <v>119</v>
      </c>
      <c r="X13" s="321">
        <v>141</v>
      </c>
      <c r="Y13" s="321">
        <v>1</v>
      </c>
      <c r="Z13" s="322">
        <f>SUM(X13:Y13)</f>
        <v>142</v>
      </c>
      <c r="AA13" s="321">
        <v>106</v>
      </c>
      <c r="AB13" s="321">
        <v>0</v>
      </c>
      <c r="AC13" s="322">
        <f>SUM(AA13:AB13)</f>
        <v>106</v>
      </c>
      <c r="AD13" s="321">
        <v>136</v>
      </c>
      <c r="AE13" s="321">
        <v>0</v>
      </c>
      <c r="AF13" s="322">
        <f t="shared" si="0"/>
        <v>136</v>
      </c>
      <c r="AG13" s="321">
        <v>149</v>
      </c>
      <c r="AH13" s="321">
        <v>0</v>
      </c>
      <c r="AI13" s="322">
        <f t="shared" si="1"/>
        <v>149</v>
      </c>
      <c r="AJ13" s="321">
        <v>113</v>
      </c>
      <c r="AK13" s="321">
        <v>0</v>
      </c>
      <c r="AL13" s="323">
        <v>113</v>
      </c>
      <c r="AM13" s="312">
        <v>128</v>
      </c>
      <c r="AN13" s="312">
        <v>1</v>
      </c>
      <c r="AO13" s="324">
        <v>129</v>
      </c>
    </row>
    <row r="14" spans="1:41">
      <c r="A14" s="723"/>
      <c r="B14" s="385" t="s">
        <v>282</v>
      </c>
      <c r="C14" s="378">
        <f>SUM(C12:C13)</f>
        <v>308</v>
      </c>
      <c r="D14" s="378">
        <f>SUM(D12:D13)</f>
        <v>2</v>
      </c>
      <c r="E14" s="378">
        <f>SUM(E12:E13)</f>
        <v>310</v>
      </c>
      <c r="F14" s="378">
        <f t="shared" ref="F14:K14" si="2">SUM(F12:F13)</f>
        <v>304</v>
      </c>
      <c r="G14" s="378">
        <f t="shared" si="2"/>
        <v>2</v>
      </c>
      <c r="H14" s="378">
        <f t="shared" si="2"/>
        <v>306</v>
      </c>
      <c r="I14" s="378">
        <f t="shared" si="2"/>
        <v>333</v>
      </c>
      <c r="J14" s="378">
        <f t="shared" si="2"/>
        <v>4</v>
      </c>
      <c r="K14" s="378">
        <f t="shared" si="2"/>
        <v>337</v>
      </c>
      <c r="L14" s="378">
        <f t="shared" ref="L14:Q14" si="3">SUM(L12:L13)</f>
        <v>274</v>
      </c>
      <c r="M14" s="378">
        <f t="shared" si="3"/>
        <v>5</v>
      </c>
      <c r="N14" s="378">
        <f t="shared" si="3"/>
        <v>279</v>
      </c>
      <c r="O14" s="378">
        <f t="shared" si="3"/>
        <v>293</v>
      </c>
      <c r="P14" s="378">
        <f t="shared" si="3"/>
        <v>3</v>
      </c>
      <c r="Q14" s="378">
        <f t="shared" si="3"/>
        <v>296</v>
      </c>
      <c r="R14" s="378">
        <f t="shared" ref="R14:W14" si="4">SUM(R12:R13)</f>
        <v>282</v>
      </c>
      <c r="S14" s="378">
        <f t="shared" si="4"/>
        <v>5</v>
      </c>
      <c r="T14" s="378">
        <f t="shared" si="4"/>
        <v>287</v>
      </c>
      <c r="U14" s="378">
        <f t="shared" si="4"/>
        <v>346</v>
      </c>
      <c r="V14" s="378">
        <f t="shared" si="4"/>
        <v>2</v>
      </c>
      <c r="W14" s="378">
        <f t="shared" si="4"/>
        <v>348</v>
      </c>
      <c r="X14" s="378">
        <f t="shared" ref="X14:AE14" si="5">SUM(X12:X13)</f>
        <v>353</v>
      </c>
      <c r="Y14" s="378">
        <f t="shared" si="5"/>
        <v>1</v>
      </c>
      <c r="Z14" s="378">
        <f t="shared" si="5"/>
        <v>354</v>
      </c>
      <c r="AA14" s="378">
        <f t="shared" si="5"/>
        <v>281</v>
      </c>
      <c r="AB14" s="378">
        <f t="shared" si="5"/>
        <v>1</v>
      </c>
      <c r="AC14" s="378">
        <f t="shared" si="5"/>
        <v>282</v>
      </c>
      <c r="AD14" s="378">
        <f t="shared" si="5"/>
        <v>300</v>
      </c>
      <c r="AE14" s="378">
        <f t="shared" si="5"/>
        <v>1</v>
      </c>
      <c r="AF14" s="378">
        <f t="shared" si="0"/>
        <v>301</v>
      </c>
      <c r="AG14" s="378">
        <f>SUM(AG12:AG13)</f>
        <v>347</v>
      </c>
      <c r="AH14" s="378">
        <f>SUM(AH12:AH13)</f>
        <v>1</v>
      </c>
      <c r="AI14" s="378">
        <f t="shared" si="1"/>
        <v>348</v>
      </c>
      <c r="AJ14" s="378">
        <v>287</v>
      </c>
      <c r="AK14" s="378">
        <v>1</v>
      </c>
      <c r="AL14" s="378">
        <v>288</v>
      </c>
      <c r="AM14" s="378">
        <v>312</v>
      </c>
      <c r="AN14" s="378">
        <v>4</v>
      </c>
      <c r="AO14" s="378">
        <v>316</v>
      </c>
    </row>
    <row r="15" spans="1:41">
      <c r="A15" s="717" t="s">
        <v>293</v>
      </c>
      <c r="B15" s="295" t="s">
        <v>123</v>
      </c>
      <c r="C15" s="319">
        <v>580</v>
      </c>
      <c r="D15" s="319">
        <v>9</v>
      </c>
      <c r="E15" s="322">
        <f>SUM(C15:D15)</f>
        <v>589</v>
      </c>
      <c r="F15" s="319">
        <v>628</v>
      </c>
      <c r="G15" s="319">
        <v>13</v>
      </c>
      <c r="H15" s="322">
        <f>SUM(F15:G15)</f>
        <v>641</v>
      </c>
      <c r="I15" s="319">
        <v>573</v>
      </c>
      <c r="J15" s="319">
        <v>10</v>
      </c>
      <c r="K15" s="322">
        <f>SUM(I15:J15)</f>
        <v>583</v>
      </c>
      <c r="L15" s="319">
        <v>374</v>
      </c>
      <c r="M15" s="319">
        <v>3</v>
      </c>
      <c r="N15" s="322">
        <f>SUM(L15:M15)</f>
        <v>377</v>
      </c>
      <c r="O15" s="319">
        <v>321</v>
      </c>
      <c r="P15" s="319">
        <v>5</v>
      </c>
      <c r="Q15" s="322">
        <f>SUM(O15:P15)</f>
        <v>326</v>
      </c>
      <c r="R15" s="319">
        <v>375</v>
      </c>
      <c r="S15" s="319">
        <v>4</v>
      </c>
      <c r="T15" s="322">
        <f>SUM(R15:S15)</f>
        <v>379</v>
      </c>
      <c r="U15" s="319">
        <v>243</v>
      </c>
      <c r="V15" s="319">
        <v>3</v>
      </c>
      <c r="W15" s="322">
        <f>SUM(U15:V15)</f>
        <v>246</v>
      </c>
      <c r="X15" s="319">
        <v>164</v>
      </c>
      <c r="Y15" s="319">
        <v>4</v>
      </c>
      <c r="Z15" s="322">
        <f>SUM(X15:Y15)</f>
        <v>168</v>
      </c>
      <c r="AA15" s="319">
        <v>166</v>
      </c>
      <c r="AB15" s="319">
        <v>0</v>
      </c>
      <c r="AC15" s="322">
        <f>SUM(AA15:AB15)</f>
        <v>166</v>
      </c>
      <c r="AD15" s="319">
        <v>96</v>
      </c>
      <c r="AE15" s="319">
        <v>1</v>
      </c>
      <c r="AF15" s="322">
        <f t="shared" si="0"/>
        <v>97</v>
      </c>
      <c r="AG15" s="319">
        <v>124</v>
      </c>
      <c r="AH15" s="319">
        <v>0</v>
      </c>
      <c r="AI15" s="322">
        <f t="shared" si="1"/>
        <v>124</v>
      </c>
      <c r="AJ15" s="319">
        <v>130</v>
      </c>
      <c r="AK15" s="319">
        <v>2</v>
      </c>
      <c r="AL15" s="322">
        <v>132</v>
      </c>
      <c r="AM15" s="312">
        <v>116</v>
      </c>
      <c r="AN15" s="312">
        <v>1</v>
      </c>
      <c r="AO15" s="324">
        <v>117</v>
      </c>
    </row>
    <row r="16" spans="1:41">
      <c r="A16" s="718"/>
      <c r="B16" s="296" t="s">
        <v>124</v>
      </c>
      <c r="C16" s="321">
        <v>324</v>
      </c>
      <c r="D16" s="321">
        <v>5</v>
      </c>
      <c r="E16" s="322">
        <f>SUM(C16:D16)</f>
        <v>329</v>
      </c>
      <c r="F16" s="321">
        <v>373</v>
      </c>
      <c r="G16" s="321">
        <v>14</v>
      </c>
      <c r="H16" s="322">
        <f>SUM(F16:G16)</f>
        <v>387</v>
      </c>
      <c r="I16" s="321">
        <v>349</v>
      </c>
      <c r="J16" s="321">
        <v>15</v>
      </c>
      <c r="K16" s="322">
        <f>SUM(I16:J16)</f>
        <v>364</v>
      </c>
      <c r="L16" s="321">
        <v>233</v>
      </c>
      <c r="M16" s="321">
        <v>5</v>
      </c>
      <c r="N16" s="322">
        <f>SUM(L16:M16)</f>
        <v>238</v>
      </c>
      <c r="O16" s="321">
        <v>251</v>
      </c>
      <c r="P16" s="321">
        <v>15</v>
      </c>
      <c r="Q16" s="322">
        <f>SUM(O16:P16)</f>
        <v>266</v>
      </c>
      <c r="R16" s="321">
        <v>224</v>
      </c>
      <c r="S16" s="321">
        <v>5</v>
      </c>
      <c r="T16" s="322">
        <f>SUM(R16:S16)</f>
        <v>229</v>
      </c>
      <c r="U16" s="321">
        <v>171</v>
      </c>
      <c r="V16" s="321">
        <v>8</v>
      </c>
      <c r="W16" s="322">
        <f>SUM(U16:V16)</f>
        <v>179</v>
      </c>
      <c r="X16" s="321">
        <v>188</v>
      </c>
      <c r="Y16" s="321">
        <v>6</v>
      </c>
      <c r="Z16" s="322">
        <f>SUM(X16:Y16)</f>
        <v>194</v>
      </c>
      <c r="AA16" s="321">
        <v>167</v>
      </c>
      <c r="AB16" s="321">
        <v>1</v>
      </c>
      <c r="AC16" s="322">
        <f>SUM(AA16:AB16)</f>
        <v>168</v>
      </c>
      <c r="AD16" s="321">
        <v>121</v>
      </c>
      <c r="AE16" s="321">
        <v>0</v>
      </c>
      <c r="AF16" s="322">
        <f t="shared" si="0"/>
        <v>121</v>
      </c>
      <c r="AG16" s="321">
        <v>108</v>
      </c>
      <c r="AH16" s="321">
        <v>0</v>
      </c>
      <c r="AI16" s="322">
        <f t="shared" si="1"/>
        <v>108</v>
      </c>
      <c r="AJ16" s="321">
        <v>122</v>
      </c>
      <c r="AK16" s="321">
        <v>2</v>
      </c>
      <c r="AL16" s="323">
        <v>124</v>
      </c>
      <c r="AM16" s="312">
        <v>124</v>
      </c>
      <c r="AN16" s="312">
        <v>0</v>
      </c>
      <c r="AO16" s="324">
        <v>124</v>
      </c>
    </row>
    <row r="17" spans="1:41">
      <c r="A17" s="719"/>
      <c r="B17" s="385" t="s">
        <v>282</v>
      </c>
      <c r="C17" s="378">
        <f>SUM(C15:C16)</f>
        <v>904</v>
      </c>
      <c r="D17" s="378">
        <f>SUM(D15:D16)</f>
        <v>14</v>
      </c>
      <c r="E17" s="378">
        <f>SUM(E15:E16)</f>
        <v>918</v>
      </c>
      <c r="F17" s="378">
        <f t="shared" ref="F17:K17" si="6">SUM(F15:F16)</f>
        <v>1001</v>
      </c>
      <c r="G17" s="378">
        <f t="shared" si="6"/>
        <v>27</v>
      </c>
      <c r="H17" s="378">
        <f t="shared" si="6"/>
        <v>1028</v>
      </c>
      <c r="I17" s="378">
        <f t="shared" si="6"/>
        <v>922</v>
      </c>
      <c r="J17" s="378">
        <f t="shared" si="6"/>
        <v>25</v>
      </c>
      <c r="K17" s="378">
        <f t="shared" si="6"/>
        <v>947</v>
      </c>
      <c r="L17" s="378">
        <f t="shared" ref="L17:Q17" si="7">SUM(L15:L16)</f>
        <v>607</v>
      </c>
      <c r="M17" s="378">
        <f t="shared" si="7"/>
        <v>8</v>
      </c>
      <c r="N17" s="378">
        <f t="shared" si="7"/>
        <v>615</v>
      </c>
      <c r="O17" s="378">
        <f t="shared" si="7"/>
        <v>572</v>
      </c>
      <c r="P17" s="378">
        <f t="shared" si="7"/>
        <v>20</v>
      </c>
      <c r="Q17" s="378">
        <f t="shared" si="7"/>
        <v>592</v>
      </c>
      <c r="R17" s="378">
        <f t="shared" ref="R17:W17" si="8">SUM(R15:R16)</f>
        <v>599</v>
      </c>
      <c r="S17" s="378">
        <f t="shared" si="8"/>
        <v>9</v>
      </c>
      <c r="T17" s="378">
        <f t="shared" si="8"/>
        <v>608</v>
      </c>
      <c r="U17" s="378">
        <f t="shared" si="8"/>
        <v>414</v>
      </c>
      <c r="V17" s="378">
        <f t="shared" si="8"/>
        <v>11</v>
      </c>
      <c r="W17" s="378">
        <f t="shared" si="8"/>
        <v>425</v>
      </c>
      <c r="X17" s="378">
        <f t="shared" ref="X17:AE17" si="9">SUM(X15:X16)</f>
        <v>352</v>
      </c>
      <c r="Y17" s="378">
        <f t="shared" si="9"/>
        <v>10</v>
      </c>
      <c r="Z17" s="378">
        <f t="shared" si="9"/>
        <v>362</v>
      </c>
      <c r="AA17" s="378">
        <f t="shared" si="9"/>
        <v>333</v>
      </c>
      <c r="AB17" s="378">
        <f t="shared" si="9"/>
        <v>1</v>
      </c>
      <c r="AC17" s="378">
        <f t="shared" si="9"/>
        <v>334</v>
      </c>
      <c r="AD17" s="378">
        <f t="shared" si="9"/>
        <v>217</v>
      </c>
      <c r="AE17" s="378">
        <f t="shared" si="9"/>
        <v>1</v>
      </c>
      <c r="AF17" s="378">
        <f t="shared" si="0"/>
        <v>218</v>
      </c>
      <c r="AG17" s="378">
        <f>SUM(AG15:AG16)</f>
        <v>232</v>
      </c>
      <c r="AH17" s="378">
        <f>SUM(AH15:AH16)</f>
        <v>0</v>
      </c>
      <c r="AI17" s="378">
        <f t="shared" si="1"/>
        <v>232</v>
      </c>
      <c r="AJ17" s="378">
        <v>252</v>
      </c>
      <c r="AK17" s="378">
        <v>4</v>
      </c>
      <c r="AL17" s="378">
        <v>256</v>
      </c>
      <c r="AM17" s="378">
        <v>240</v>
      </c>
      <c r="AN17" s="378">
        <v>1</v>
      </c>
      <c r="AO17" s="378">
        <v>241</v>
      </c>
    </row>
    <row r="18" spans="1:41">
      <c r="A18" s="717" t="s">
        <v>295</v>
      </c>
      <c r="B18" s="295" t="s">
        <v>123</v>
      </c>
      <c r="C18" s="319">
        <v>168</v>
      </c>
      <c r="D18" s="319">
        <v>2</v>
      </c>
      <c r="E18" s="322">
        <f>SUM(C18:D18)</f>
        <v>170</v>
      </c>
      <c r="F18" s="319">
        <v>141</v>
      </c>
      <c r="G18" s="319">
        <v>3</v>
      </c>
      <c r="H18" s="322">
        <f>SUM(F18:G18)</f>
        <v>144</v>
      </c>
      <c r="I18" s="319">
        <v>110</v>
      </c>
      <c r="J18" s="319">
        <v>3</v>
      </c>
      <c r="K18" s="322">
        <f>SUM(I18:J18)</f>
        <v>113</v>
      </c>
      <c r="L18" s="319">
        <v>117</v>
      </c>
      <c r="M18" s="319">
        <v>3</v>
      </c>
      <c r="N18" s="322">
        <f>SUM(L18:M18)</f>
        <v>120</v>
      </c>
      <c r="O18" s="319">
        <v>134</v>
      </c>
      <c r="P18" s="319">
        <v>10</v>
      </c>
      <c r="Q18" s="322">
        <f>SUM(O18:P18)</f>
        <v>144</v>
      </c>
      <c r="R18" s="319">
        <v>128</v>
      </c>
      <c r="S18" s="319">
        <v>9</v>
      </c>
      <c r="T18" s="322">
        <f>SUM(R18:S18)</f>
        <v>137</v>
      </c>
      <c r="U18" s="319">
        <v>113</v>
      </c>
      <c r="V18" s="319">
        <v>1</v>
      </c>
      <c r="W18" s="322">
        <f>SUM(U18:V18)</f>
        <v>114</v>
      </c>
      <c r="X18" s="319">
        <v>113</v>
      </c>
      <c r="Y18" s="319">
        <v>1</v>
      </c>
      <c r="Z18" s="322">
        <f>SUM(X18:Y18)</f>
        <v>114</v>
      </c>
      <c r="AA18" s="319">
        <v>16</v>
      </c>
      <c r="AB18" s="319">
        <v>0</v>
      </c>
      <c r="AC18" s="322">
        <f>SUM(AA18:AB18)</f>
        <v>16</v>
      </c>
      <c r="AD18" s="319">
        <v>16</v>
      </c>
      <c r="AE18" s="319">
        <v>0</v>
      </c>
      <c r="AF18" s="322">
        <f t="shared" si="0"/>
        <v>16</v>
      </c>
      <c r="AG18" s="319">
        <v>11</v>
      </c>
      <c r="AH18" s="319">
        <v>0</v>
      </c>
      <c r="AI18" s="322">
        <f t="shared" si="1"/>
        <v>11</v>
      </c>
      <c r="AJ18" s="319">
        <v>11</v>
      </c>
      <c r="AK18" s="319">
        <v>0</v>
      </c>
      <c r="AL18" s="322">
        <v>11</v>
      </c>
      <c r="AM18" s="312">
        <v>6</v>
      </c>
      <c r="AN18" s="312">
        <v>0</v>
      </c>
      <c r="AO18" s="324">
        <v>6</v>
      </c>
    </row>
    <row r="19" spans="1:41">
      <c r="A19" s="718"/>
      <c r="B19" s="296" t="s">
        <v>124</v>
      </c>
      <c r="C19" s="321">
        <v>297</v>
      </c>
      <c r="D19" s="321">
        <v>5</v>
      </c>
      <c r="E19" s="322">
        <f>SUM(C19:D19)</f>
        <v>302</v>
      </c>
      <c r="F19" s="321">
        <v>349</v>
      </c>
      <c r="G19" s="321">
        <v>4</v>
      </c>
      <c r="H19" s="322">
        <f>SUM(F19:G19)</f>
        <v>353</v>
      </c>
      <c r="I19" s="321">
        <v>304</v>
      </c>
      <c r="J19" s="321">
        <v>9</v>
      </c>
      <c r="K19" s="322">
        <f>SUM(I19:J19)</f>
        <v>313</v>
      </c>
      <c r="L19" s="321">
        <v>272</v>
      </c>
      <c r="M19" s="321">
        <v>13</v>
      </c>
      <c r="N19" s="322">
        <f>SUM(L19:M19)</f>
        <v>285</v>
      </c>
      <c r="O19" s="321">
        <v>270</v>
      </c>
      <c r="P19" s="321">
        <v>12</v>
      </c>
      <c r="Q19" s="322">
        <f>SUM(O19:P19)</f>
        <v>282</v>
      </c>
      <c r="R19" s="321">
        <v>326</v>
      </c>
      <c r="S19" s="321">
        <v>13</v>
      </c>
      <c r="T19" s="322">
        <f>SUM(R19:S19)</f>
        <v>339</v>
      </c>
      <c r="U19" s="321">
        <v>297</v>
      </c>
      <c r="V19" s="321">
        <v>18</v>
      </c>
      <c r="W19" s="322">
        <f>SUM(U19:V19)</f>
        <v>315</v>
      </c>
      <c r="X19" s="321">
        <v>294</v>
      </c>
      <c r="Y19" s="321">
        <v>11</v>
      </c>
      <c r="Z19" s="322">
        <f>SUM(X19:Y19)</f>
        <v>305</v>
      </c>
      <c r="AA19" s="321">
        <v>40</v>
      </c>
      <c r="AB19" s="321">
        <v>0</v>
      </c>
      <c r="AC19" s="322">
        <f>SUM(AA19:AB19)</f>
        <v>40</v>
      </c>
      <c r="AD19" s="321">
        <v>29</v>
      </c>
      <c r="AE19" s="321">
        <v>0</v>
      </c>
      <c r="AF19" s="322">
        <f t="shared" si="0"/>
        <v>29</v>
      </c>
      <c r="AG19" s="321">
        <v>22</v>
      </c>
      <c r="AH19" s="321">
        <v>0</v>
      </c>
      <c r="AI19" s="322">
        <f t="shared" si="1"/>
        <v>22</v>
      </c>
      <c r="AJ19" s="321">
        <v>19</v>
      </c>
      <c r="AK19" s="321">
        <v>0</v>
      </c>
      <c r="AL19" s="323">
        <v>19</v>
      </c>
      <c r="AM19" s="312">
        <v>15</v>
      </c>
      <c r="AN19" s="312">
        <v>0</v>
      </c>
      <c r="AO19" s="324">
        <v>15</v>
      </c>
    </row>
    <row r="20" spans="1:41">
      <c r="A20" s="719"/>
      <c r="B20" s="385" t="s">
        <v>282</v>
      </c>
      <c r="C20" s="378">
        <f>SUM(C18:C19)</f>
        <v>465</v>
      </c>
      <c r="D20" s="378">
        <f>SUM(D18:D19)</f>
        <v>7</v>
      </c>
      <c r="E20" s="378">
        <f>SUM(E18:E19)</f>
        <v>472</v>
      </c>
      <c r="F20" s="378">
        <f t="shared" ref="F20:K20" si="10">SUM(F18:F19)</f>
        <v>490</v>
      </c>
      <c r="G20" s="378">
        <f t="shared" si="10"/>
        <v>7</v>
      </c>
      <c r="H20" s="378">
        <f t="shared" si="10"/>
        <v>497</v>
      </c>
      <c r="I20" s="378">
        <f t="shared" si="10"/>
        <v>414</v>
      </c>
      <c r="J20" s="378">
        <f t="shared" si="10"/>
        <v>12</v>
      </c>
      <c r="K20" s="378">
        <f t="shared" si="10"/>
        <v>426</v>
      </c>
      <c r="L20" s="378">
        <f t="shared" ref="L20:Q20" si="11">SUM(L18:L19)</f>
        <v>389</v>
      </c>
      <c r="M20" s="378">
        <f t="shared" si="11"/>
        <v>16</v>
      </c>
      <c r="N20" s="378">
        <f t="shared" si="11"/>
        <v>405</v>
      </c>
      <c r="O20" s="378">
        <f t="shared" si="11"/>
        <v>404</v>
      </c>
      <c r="P20" s="378">
        <f t="shared" si="11"/>
        <v>22</v>
      </c>
      <c r="Q20" s="378">
        <f t="shared" si="11"/>
        <v>426</v>
      </c>
      <c r="R20" s="378">
        <f t="shared" ref="R20:W20" si="12">SUM(R18:R19)</f>
        <v>454</v>
      </c>
      <c r="S20" s="378">
        <f t="shared" si="12"/>
        <v>22</v>
      </c>
      <c r="T20" s="378">
        <f t="shared" si="12"/>
        <v>476</v>
      </c>
      <c r="U20" s="378">
        <f t="shared" si="12"/>
        <v>410</v>
      </c>
      <c r="V20" s="378">
        <f t="shared" si="12"/>
        <v>19</v>
      </c>
      <c r="W20" s="378">
        <f t="shared" si="12"/>
        <v>429</v>
      </c>
      <c r="X20" s="378">
        <f t="shared" ref="X20:AE20" si="13">SUM(X18:X19)</f>
        <v>407</v>
      </c>
      <c r="Y20" s="378">
        <f t="shared" si="13"/>
        <v>12</v>
      </c>
      <c r="Z20" s="378">
        <f t="shared" si="13"/>
        <v>419</v>
      </c>
      <c r="AA20" s="378">
        <f t="shared" si="13"/>
        <v>56</v>
      </c>
      <c r="AB20" s="378">
        <f t="shared" si="13"/>
        <v>0</v>
      </c>
      <c r="AC20" s="378">
        <f t="shared" si="13"/>
        <v>56</v>
      </c>
      <c r="AD20" s="378">
        <f t="shared" si="13"/>
        <v>45</v>
      </c>
      <c r="AE20" s="378">
        <f t="shared" si="13"/>
        <v>0</v>
      </c>
      <c r="AF20" s="378">
        <f t="shared" si="0"/>
        <v>45</v>
      </c>
      <c r="AG20" s="378">
        <f>SUM(AG18:AG19)</f>
        <v>33</v>
      </c>
      <c r="AH20" s="378">
        <f>SUM(AH18:AH19)</f>
        <v>0</v>
      </c>
      <c r="AI20" s="378">
        <f t="shared" si="1"/>
        <v>33</v>
      </c>
      <c r="AJ20" s="378">
        <v>30</v>
      </c>
      <c r="AK20" s="378"/>
      <c r="AL20" s="378">
        <v>30</v>
      </c>
      <c r="AM20" s="378">
        <v>21</v>
      </c>
      <c r="AN20" s="378">
        <v>0</v>
      </c>
      <c r="AO20" s="378">
        <v>21</v>
      </c>
    </row>
    <row r="21" spans="1:41">
      <c r="A21" s="717" t="s">
        <v>667</v>
      </c>
      <c r="B21" s="295" t="s">
        <v>123</v>
      </c>
      <c r="C21" s="319">
        <v>567</v>
      </c>
      <c r="D21" s="319">
        <v>7</v>
      </c>
      <c r="E21" s="322">
        <f>SUM(C21:D21)</f>
        <v>574</v>
      </c>
      <c r="F21" s="319">
        <v>709</v>
      </c>
      <c r="G21" s="319">
        <v>27</v>
      </c>
      <c r="H21" s="322">
        <f>SUM(F21:G21)</f>
        <v>736</v>
      </c>
      <c r="I21" s="319">
        <v>676</v>
      </c>
      <c r="J21" s="319">
        <v>22</v>
      </c>
      <c r="K21" s="322">
        <f>SUM(I21:J21)</f>
        <v>698</v>
      </c>
      <c r="L21" s="451"/>
      <c r="M21" s="451"/>
      <c r="N21" s="452"/>
      <c r="O21" s="451"/>
      <c r="P21" s="451"/>
      <c r="Q21" s="452"/>
      <c r="R21" s="451"/>
      <c r="S21" s="451"/>
      <c r="T21" s="452"/>
      <c r="U21" s="451"/>
      <c r="V21" s="451"/>
      <c r="W21" s="452"/>
      <c r="X21" s="451"/>
      <c r="Y21" s="451"/>
      <c r="Z21" s="452"/>
      <c r="AA21" s="451"/>
      <c r="AB21" s="451"/>
      <c r="AC21" s="452"/>
      <c r="AD21" s="451"/>
      <c r="AE21" s="451"/>
      <c r="AF21" s="452"/>
      <c r="AG21" s="451"/>
      <c r="AH21" s="451"/>
      <c r="AI21" s="452"/>
      <c r="AJ21" s="451"/>
      <c r="AK21" s="451"/>
      <c r="AL21" s="452"/>
      <c r="AM21" s="453"/>
      <c r="AN21" s="453"/>
      <c r="AO21" s="454"/>
    </row>
    <row r="22" spans="1:41">
      <c r="A22" s="718"/>
      <c r="B22" s="296" t="s">
        <v>124</v>
      </c>
      <c r="C22" s="321">
        <v>412</v>
      </c>
      <c r="D22" s="321">
        <v>16</v>
      </c>
      <c r="E22" s="322">
        <f>SUM(C22:D22)</f>
        <v>428</v>
      </c>
      <c r="F22" s="321">
        <v>509</v>
      </c>
      <c r="G22" s="321">
        <v>122</v>
      </c>
      <c r="H22" s="322">
        <f>SUM(F22:G22)</f>
        <v>631</v>
      </c>
      <c r="I22" s="321">
        <v>543</v>
      </c>
      <c r="J22" s="321">
        <v>128</v>
      </c>
      <c r="K22" s="322">
        <f>SUM(I22:J22)</f>
        <v>671</v>
      </c>
      <c r="L22" s="455"/>
      <c r="M22" s="455"/>
      <c r="N22" s="456"/>
      <c r="O22" s="455"/>
      <c r="P22" s="455"/>
      <c r="Q22" s="456"/>
      <c r="R22" s="455"/>
      <c r="S22" s="455"/>
      <c r="T22" s="456"/>
      <c r="U22" s="455"/>
      <c r="V22" s="455"/>
      <c r="W22" s="456"/>
      <c r="X22" s="455"/>
      <c r="Y22" s="455"/>
      <c r="Z22" s="456"/>
      <c r="AA22" s="455"/>
      <c r="AB22" s="455"/>
      <c r="AC22" s="456"/>
      <c r="AD22" s="455"/>
      <c r="AE22" s="455"/>
      <c r="AF22" s="456"/>
      <c r="AG22" s="455"/>
      <c r="AH22" s="455"/>
      <c r="AI22" s="456"/>
      <c r="AJ22" s="455"/>
      <c r="AK22" s="455"/>
      <c r="AL22" s="456"/>
      <c r="AM22" s="453"/>
      <c r="AN22" s="453"/>
      <c r="AO22" s="454"/>
    </row>
    <row r="23" spans="1:41">
      <c r="A23" s="719"/>
      <c r="B23" s="385" t="s">
        <v>282</v>
      </c>
      <c r="C23" s="378">
        <f>SUM(C21:C22)</f>
        <v>979</v>
      </c>
      <c r="D23" s="378">
        <f>SUM(D21:D22)</f>
        <v>23</v>
      </c>
      <c r="E23" s="378">
        <f>SUM(E21:E22)</f>
        <v>1002</v>
      </c>
      <c r="F23" s="378">
        <f t="shared" ref="F23:K23" si="14">SUM(F21:F22)</f>
        <v>1218</v>
      </c>
      <c r="G23" s="378">
        <f t="shared" si="14"/>
        <v>149</v>
      </c>
      <c r="H23" s="378">
        <f t="shared" si="14"/>
        <v>1367</v>
      </c>
      <c r="I23" s="378">
        <f t="shared" si="14"/>
        <v>1219</v>
      </c>
      <c r="J23" s="378">
        <f t="shared" si="14"/>
        <v>150</v>
      </c>
      <c r="K23" s="378">
        <f t="shared" si="14"/>
        <v>1369</v>
      </c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</row>
    <row r="24" spans="1:41">
      <c r="A24" s="717" t="s">
        <v>296</v>
      </c>
      <c r="B24" s="295" t="s">
        <v>123</v>
      </c>
      <c r="C24" s="319">
        <v>104</v>
      </c>
      <c r="D24" s="319">
        <v>1</v>
      </c>
      <c r="E24" s="322">
        <f>SUM(C24:D24)</f>
        <v>105</v>
      </c>
      <c r="F24" s="319">
        <v>113</v>
      </c>
      <c r="G24" s="319">
        <v>3</v>
      </c>
      <c r="H24" s="322">
        <f>SUM(F24:G24)</f>
        <v>116</v>
      </c>
      <c r="I24" s="319">
        <v>93</v>
      </c>
      <c r="J24" s="319">
        <v>1</v>
      </c>
      <c r="K24" s="322">
        <f>SUM(I24:J24)</f>
        <v>94</v>
      </c>
      <c r="L24" s="319">
        <v>76</v>
      </c>
      <c r="M24" s="319">
        <v>2</v>
      </c>
      <c r="N24" s="322">
        <f>SUM(L24:M24)</f>
        <v>78</v>
      </c>
      <c r="O24" s="319">
        <v>63</v>
      </c>
      <c r="P24" s="319"/>
      <c r="Q24" s="322">
        <f>SUM(O24:P24)</f>
        <v>63</v>
      </c>
      <c r="R24" s="319">
        <v>87</v>
      </c>
      <c r="S24" s="319">
        <v>2</v>
      </c>
      <c r="T24" s="322">
        <f>SUM(R24:S24)</f>
        <v>89</v>
      </c>
      <c r="U24" s="319">
        <v>72</v>
      </c>
      <c r="V24" s="319"/>
      <c r="W24" s="322">
        <f>SUM(U24:V24)</f>
        <v>72</v>
      </c>
      <c r="X24" s="319">
        <v>67</v>
      </c>
      <c r="Y24" s="319">
        <v>2</v>
      </c>
      <c r="Z24" s="322">
        <f>SUM(X24:Y24)</f>
        <v>69</v>
      </c>
      <c r="AA24" s="319">
        <v>66</v>
      </c>
      <c r="AB24" s="319">
        <v>0</v>
      </c>
      <c r="AC24" s="322">
        <f>SUM(AA24:AB24)</f>
        <v>66</v>
      </c>
      <c r="AD24" s="319">
        <v>72</v>
      </c>
      <c r="AE24" s="319">
        <v>0</v>
      </c>
      <c r="AF24" s="322">
        <f t="shared" si="0"/>
        <v>72</v>
      </c>
      <c r="AG24" s="319">
        <v>57</v>
      </c>
      <c r="AH24" s="319">
        <v>1</v>
      </c>
      <c r="AI24" s="322">
        <f t="shared" si="1"/>
        <v>58</v>
      </c>
      <c r="AJ24" s="319">
        <v>57</v>
      </c>
      <c r="AK24" s="319">
        <v>0</v>
      </c>
      <c r="AL24" s="322">
        <v>57</v>
      </c>
      <c r="AM24" s="312">
        <v>53</v>
      </c>
      <c r="AN24" s="312">
        <v>0</v>
      </c>
      <c r="AO24" s="324">
        <v>53</v>
      </c>
    </row>
    <row r="25" spans="1:41">
      <c r="A25" s="718"/>
      <c r="B25" s="296" t="s">
        <v>124</v>
      </c>
      <c r="C25" s="321">
        <v>66</v>
      </c>
      <c r="D25" s="321"/>
      <c r="E25" s="322">
        <f>SUM(C25:D25)</f>
        <v>66</v>
      </c>
      <c r="F25" s="321">
        <v>48</v>
      </c>
      <c r="G25" s="321"/>
      <c r="H25" s="322">
        <f>SUM(F25:G25)</f>
        <v>48</v>
      </c>
      <c r="I25" s="321">
        <v>52</v>
      </c>
      <c r="J25" s="321"/>
      <c r="K25" s="322">
        <f>SUM(I25:J25)</f>
        <v>52</v>
      </c>
      <c r="L25" s="321">
        <v>44</v>
      </c>
      <c r="M25" s="321"/>
      <c r="N25" s="322">
        <f>SUM(L25:M25)</f>
        <v>44</v>
      </c>
      <c r="O25" s="321">
        <v>47</v>
      </c>
      <c r="P25" s="321"/>
      <c r="Q25" s="322">
        <f>SUM(O25:P25)</f>
        <v>47</v>
      </c>
      <c r="R25" s="321">
        <v>52</v>
      </c>
      <c r="S25" s="321"/>
      <c r="T25" s="322">
        <f>SUM(R25:S25)</f>
        <v>52</v>
      </c>
      <c r="U25" s="321">
        <v>50</v>
      </c>
      <c r="V25" s="321"/>
      <c r="W25" s="322">
        <f>SUM(U25:V25)</f>
        <v>50</v>
      </c>
      <c r="X25" s="321">
        <v>47</v>
      </c>
      <c r="Y25" s="321"/>
      <c r="Z25" s="322">
        <f>SUM(X25:Y25)</f>
        <v>47</v>
      </c>
      <c r="AA25" s="321">
        <v>64</v>
      </c>
      <c r="AB25" s="321">
        <v>1</v>
      </c>
      <c r="AC25" s="322">
        <f>SUM(AA25:AB25)</f>
        <v>65</v>
      </c>
      <c r="AD25" s="321">
        <v>46</v>
      </c>
      <c r="AE25" s="321">
        <v>0</v>
      </c>
      <c r="AF25" s="322">
        <f t="shared" si="0"/>
        <v>46</v>
      </c>
      <c r="AG25" s="321">
        <v>55</v>
      </c>
      <c r="AH25" s="321">
        <v>0</v>
      </c>
      <c r="AI25" s="322">
        <f t="shared" si="1"/>
        <v>55</v>
      </c>
      <c r="AJ25" s="321">
        <v>65</v>
      </c>
      <c r="AK25" s="321">
        <v>0</v>
      </c>
      <c r="AL25" s="323">
        <v>65</v>
      </c>
      <c r="AM25" s="312">
        <v>57</v>
      </c>
      <c r="AN25" s="312">
        <v>0</v>
      </c>
      <c r="AO25" s="324">
        <v>57</v>
      </c>
    </row>
    <row r="26" spans="1:41">
      <c r="A26" s="719"/>
      <c r="B26" s="385" t="s">
        <v>282</v>
      </c>
      <c r="C26" s="378">
        <f>SUM(C24:C25)</f>
        <v>170</v>
      </c>
      <c r="D26" s="378">
        <f>SUM(D24:D25)</f>
        <v>1</v>
      </c>
      <c r="E26" s="378">
        <f>SUM(E24:E25)</f>
        <v>171</v>
      </c>
      <c r="F26" s="378">
        <f t="shared" ref="F26:K26" si="15">SUM(F24:F25)</f>
        <v>161</v>
      </c>
      <c r="G26" s="378">
        <f t="shared" si="15"/>
        <v>3</v>
      </c>
      <c r="H26" s="378">
        <f t="shared" si="15"/>
        <v>164</v>
      </c>
      <c r="I26" s="378">
        <f t="shared" si="15"/>
        <v>145</v>
      </c>
      <c r="J26" s="378">
        <f t="shared" si="15"/>
        <v>1</v>
      </c>
      <c r="K26" s="378">
        <f t="shared" si="15"/>
        <v>146</v>
      </c>
      <c r="L26" s="378">
        <f t="shared" ref="L26:Q26" si="16">SUM(L24:L25)</f>
        <v>120</v>
      </c>
      <c r="M26" s="378">
        <f t="shared" si="16"/>
        <v>2</v>
      </c>
      <c r="N26" s="378">
        <f t="shared" si="16"/>
        <v>122</v>
      </c>
      <c r="O26" s="378">
        <f t="shared" si="16"/>
        <v>110</v>
      </c>
      <c r="P26" s="378">
        <f t="shared" si="16"/>
        <v>0</v>
      </c>
      <c r="Q26" s="378">
        <f t="shared" si="16"/>
        <v>110</v>
      </c>
      <c r="R26" s="378">
        <f t="shared" ref="R26:W26" si="17">SUM(R24:R25)</f>
        <v>139</v>
      </c>
      <c r="S26" s="378">
        <f t="shared" si="17"/>
        <v>2</v>
      </c>
      <c r="T26" s="378">
        <f t="shared" si="17"/>
        <v>141</v>
      </c>
      <c r="U26" s="378">
        <f t="shared" si="17"/>
        <v>122</v>
      </c>
      <c r="V26" s="378">
        <f t="shared" si="17"/>
        <v>0</v>
      </c>
      <c r="W26" s="378">
        <f t="shared" si="17"/>
        <v>122</v>
      </c>
      <c r="X26" s="378">
        <f t="shared" ref="X26:AE26" si="18">SUM(X24:X25)</f>
        <v>114</v>
      </c>
      <c r="Y26" s="378">
        <f t="shared" si="18"/>
        <v>2</v>
      </c>
      <c r="Z26" s="378">
        <f t="shared" si="18"/>
        <v>116</v>
      </c>
      <c r="AA26" s="378">
        <f t="shared" si="18"/>
        <v>130</v>
      </c>
      <c r="AB26" s="378">
        <f t="shared" si="18"/>
        <v>1</v>
      </c>
      <c r="AC26" s="378">
        <f t="shared" si="18"/>
        <v>131</v>
      </c>
      <c r="AD26" s="378">
        <f t="shared" si="18"/>
        <v>118</v>
      </c>
      <c r="AE26" s="378">
        <f t="shared" si="18"/>
        <v>0</v>
      </c>
      <c r="AF26" s="378">
        <f t="shared" si="0"/>
        <v>118</v>
      </c>
      <c r="AG26" s="378">
        <f>SUM(AG24:AG25)</f>
        <v>112</v>
      </c>
      <c r="AH26" s="378">
        <f>SUM(AH24:AH25)</f>
        <v>1</v>
      </c>
      <c r="AI26" s="378">
        <f t="shared" si="1"/>
        <v>113</v>
      </c>
      <c r="AJ26" s="378">
        <v>122</v>
      </c>
      <c r="AK26" s="378"/>
      <c r="AL26" s="378">
        <v>122</v>
      </c>
      <c r="AM26" s="378">
        <v>110</v>
      </c>
      <c r="AN26" s="378">
        <v>0</v>
      </c>
      <c r="AO26" s="378">
        <v>110</v>
      </c>
    </row>
    <row r="27" spans="1:41">
      <c r="A27" s="717" t="s">
        <v>297</v>
      </c>
      <c r="B27" s="295" t="s">
        <v>123</v>
      </c>
      <c r="C27" s="319">
        <v>16</v>
      </c>
      <c r="D27" s="319"/>
      <c r="E27" s="322">
        <f>SUM(C27:D27)</f>
        <v>16</v>
      </c>
      <c r="F27" s="319">
        <v>11</v>
      </c>
      <c r="G27" s="319"/>
      <c r="H27" s="322">
        <f>SUM(F27:G27)</f>
        <v>11</v>
      </c>
      <c r="I27" s="319">
        <v>14</v>
      </c>
      <c r="J27" s="319"/>
      <c r="K27" s="322">
        <f>SUM(I27:J27)</f>
        <v>14</v>
      </c>
      <c r="L27" s="319">
        <v>10</v>
      </c>
      <c r="M27" s="319"/>
      <c r="N27" s="322">
        <f>SUM(L27:M27)</f>
        <v>10</v>
      </c>
      <c r="O27" s="319">
        <v>9</v>
      </c>
      <c r="P27" s="319"/>
      <c r="Q27" s="322">
        <f>SUM(O27:P27)</f>
        <v>9</v>
      </c>
      <c r="R27" s="319">
        <v>13</v>
      </c>
      <c r="S27" s="319"/>
      <c r="T27" s="322">
        <f>SUM(R27:S27)</f>
        <v>13</v>
      </c>
      <c r="U27" s="319">
        <v>11</v>
      </c>
      <c r="V27" s="319"/>
      <c r="W27" s="322">
        <f>SUM(U27:V27)</f>
        <v>11</v>
      </c>
      <c r="X27" s="319">
        <v>9</v>
      </c>
      <c r="Y27" s="319"/>
      <c r="Z27" s="322">
        <f>SUM(X27:Y27)</f>
        <v>9</v>
      </c>
      <c r="AA27" s="319">
        <v>8</v>
      </c>
      <c r="AB27" s="319">
        <v>0</v>
      </c>
      <c r="AC27" s="322">
        <f>SUM(AA27:AB27)</f>
        <v>8</v>
      </c>
      <c r="AD27" s="319">
        <v>5</v>
      </c>
      <c r="AE27" s="319">
        <v>0</v>
      </c>
      <c r="AF27" s="322">
        <f t="shared" si="0"/>
        <v>5</v>
      </c>
      <c r="AG27" s="319">
        <v>4</v>
      </c>
      <c r="AH27" s="319">
        <v>0</v>
      </c>
      <c r="AI27" s="322">
        <f t="shared" si="1"/>
        <v>4</v>
      </c>
      <c r="AJ27" s="319">
        <v>6</v>
      </c>
      <c r="AK27" s="319">
        <v>0</v>
      </c>
      <c r="AL27" s="322">
        <v>6</v>
      </c>
      <c r="AM27" s="312">
        <v>10</v>
      </c>
      <c r="AN27" s="312">
        <v>0</v>
      </c>
      <c r="AO27" s="324">
        <v>10</v>
      </c>
    </row>
    <row r="28" spans="1:41">
      <c r="A28" s="718"/>
      <c r="B28" s="296" t="s">
        <v>124</v>
      </c>
      <c r="C28" s="321"/>
      <c r="D28" s="321"/>
      <c r="E28" s="322">
        <f>SUM(C28:D28)</f>
        <v>0</v>
      </c>
      <c r="F28" s="321"/>
      <c r="G28" s="321"/>
      <c r="H28" s="322">
        <f>SUM(F28:G28)</f>
        <v>0</v>
      </c>
      <c r="I28" s="321"/>
      <c r="J28" s="321"/>
      <c r="K28" s="322">
        <f>SUM(I28:J28)</f>
        <v>0</v>
      </c>
      <c r="L28" s="321">
        <v>2</v>
      </c>
      <c r="M28" s="321"/>
      <c r="N28" s="322">
        <f>SUM(L28:M28)</f>
        <v>2</v>
      </c>
      <c r="O28" s="321"/>
      <c r="P28" s="321"/>
      <c r="Q28" s="322">
        <f>SUM(O28:P28)</f>
        <v>0</v>
      </c>
      <c r="R28" s="321"/>
      <c r="S28" s="321"/>
      <c r="T28" s="322">
        <f>SUM(R28:S28)</f>
        <v>0</v>
      </c>
      <c r="U28" s="321"/>
      <c r="V28" s="321"/>
      <c r="W28" s="322">
        <f>SUM(U28:V28)</f>
        <v>0</v>
      </c>
      <c r="X28" s="321"/>
      <c r="Y28" s="321"/>
      <c r="Z28" s="322">
        <f>SUM(X28:Y28)</f>
        <v>0</v>
      </c>
      <c r="AA28" s="321">
        <v>0</v>
      </c>
      <c r="AB28" s="321">
        <v>0</v>
      </c>
      <c r="AC28" s="322">
        <f>SUM(AA28:AB28)</f>
        <v>0</v>
      </c>
      <c r="AD28" s="321">
        <v>2</v>
      </c>
      <c r="AE28" s="321">
        <v>0</v>
      </c>
      <c r="AF28" s="322">
        <f t="shared" si="0"/>
        <v>2</v>
      </c>
      <c r="AG28" s="321">
        <v>1</v>
      </c>
      <c r="AH28" s="321">
        <v>0</v>
      </c>
      <c r="AI28" s="322">
        <f t="shared" si="1"/>
        <v>1</v>
      </c>
      <c r="AJ28" s="321">
        <v>0</v>
      </c>
      <c r="AK28" s="321">
        <v>0</v>
      </c>
      <c r="AL28" s="323" t="s">
        <v>375</v>
      </c>
      <c r="AM28" s="312">
        <v>0</v>
      </c>
      <c r="AN28" s="312">
        <v>0</v>
      </c>
      <c r="AO28" s="324">
        <v>0</v>
      </c>
    </row>
    <row r="29" spans="1:41">
      <c r="A29" s="719"/>
      <c r="B29" s="385" t="s">
        <v>282</v>
      </c>
      <c r="C29" s="378">
        <f>SUM(C27:C28)</f>
        <v>16</v>
      </c>
      <c r="D29" s="378">
        <f>SUM(D27:D28)</f>
        <v>0</v>
      </c>
      <c r="E29" s="378">
        <f>SUM(E27:E28)</f>
        <v>16</v>
      </c>
      <c r="F29" s="378">
        <f t="shared" ref="F29:K29" si="19">SUM(F27:F28)</f>
        <v>11</v>
      </c>
      <c r="G29" s="378">
        <f t="shared" si="19"/>
        <v>0</v>
      </c>
      <c r="H29" s="378">
        <f t="shared" si="19"/>
        <v>11</v>
      </c>
      <c r="I29" s="378">
        <f t="shared" si="19"/>
        <v>14</v>
      </c>
      <c r="J29" s="378">
        <f t="shared" si="19"/>
        <v>0</v>
      </c>
      <c r="K29" s="378">
        <f t="shared" si="19"/>
        <v>14</v>
      </c>
      <c r="L29" s="378">
        <f t="shared" ref="L29:Q29" si="20">SUM(L27:L28)</f>
        <v>12</v>
      </c>
      <c r="M29" s="378">
        <f t="shared" si="20"/>
        <v>0</v>
      </c>
      <c r="N29" s="378">
        <f t="shared" si="20"/>
        <v>12</v>
      </c>
      <c r="O29" s="378">
        <f t="shared" si="20"/>
        <v>9</v>
      </c>
      <c r="P29" s="378">
        <f t="shared" si="20"/>
        <v>0</v>
      </c>
      <c r="Q29" s="378">
        <f t="shared" si="20"/>
        <v>9</v>
      </c>
      <c r="R29" s="378">
        <f t="shared" ref="R29:W29" si="21">SUM(R27:R28)</f>
        <v>13</v>
      </c>
      <c r="S29" s="378">
        <f t="shared" si="21"/>
        <v>0</v>
      </c>
      <c r="T29" s="378">
        <f t="shared" si="21"/>
        <v>13</v>
      </c>
      <c r="U29" s="378">
        <f t="shared" si="21"/>
        <v>11</v>
      </c>
      <c r="V29" s="378">
        <f t="shared" si="21"/>
        <v>0</v>
      </c>
      <c r="W29" s="378">
        <f t="shared" si="21"/>
        <v>11</v>
      </c>
      <c r="X29" s="378">
        <f t="shared" ref="X29:AE29" si="22">SUM(X27:X28)</f>
        <v>9</v>
      </c>
      <c r="Y29" s="378">
        <f t="shared" si="22"/>
        <v>0</v>
      </c>
      <c r="Z29" s="378">
        <f t="shared" si="22"/>
        <v>9</v>
      </c>
      <c r="AA29" s="378">
        <f t="shared" si="22"/>
        <v>8</v>
      </c>
      <c r="AB29" s="378">
        <f t="shared" si="22"/>
        <v>0</v>
      </c>
      <c r="AC29" s="378">
        <f t="shared" si="22"/>
        <v>8</v>
      </c>
      <c r="AD29" s="378">
        <f t="shared" si="22"/>
        <v>7</v>
      </c>
      <c r="AE29" s="378">
        <f t="shared" si="22"/>
        <v>0</v>
      </c>
      <c r="AF29" s="378">
        <f t="shared" si="0"/>
        <v>7</v>
      </c>
      <c r="AG29" s="378">
        <f>SUM(AG27:AG28)</f>
        <v>5</v>
      </c>
      <c r="AH29" s="378">
        <f>SUM(AH27:AH28)</f>
        <v>0</v>
      </c>
      <c r="AI29" s="378">
        <f t="shared" si="1"/>
        <v>5</v>
      </c>
      <c r="AJ29" s="378">
        <v>6</v>
      </c>
      <c r="AK29" s="378"/>
      <c r="AL29" s="378">
        <v>6</v>
      </c>
      <c r="AM29" s="378">
        <v>10</v>
      </c>
      <c r="AN29" s="378">
        <v>0</v>
      </c>
      <c r="AO29" s="378">
        <v>10</v>
      </c>
    </row>
    <row r="30" spans="1:41">
      <c r="A30" s="717" t="s">
        <v>529</v>
      </c>
      <c r="B30" s="295" t="s">
        <v>123</v>
      </c>
      <c r="C30" s="319">
        <v>149</v>
      </c>
      <c r="D30" s="319">
        <v>1</v>
      </c>
      <c r="E30" s="322">
        <f>SUM(C30:D30)</f>
        <v>150</v>
      </c>
      <c r="F30" s="319">
        <v>170</v>
      </c>
      <c r="G30" s="319">
        <v>11</v>
      </c>
      <c r="H30" s="322">
        <f>SUM(F30:G30)</f>
        <v>181</v>
      </c>
      <c r="I30" s="319">
        <v>165</v>
      </c>
      <c r="J30" s="319">
        <v>5</v>
      </c>
      <c r="K30" s="322">
        <f>SUM(I30:J30)</f>
        <v>170</v>
      </c>
      <c r="L30" s="319">
        <v>144</v>
      </c>
      <c r="M30" s="319">
        <v>7</v>
      </c>
      <c r="N30" s="322">
        <f>SUM(L30:M30)</f>
        <v>151</v>
      </c>
      <c r="O30" s="319">
        <v>164</v>
      </c>
      <c r="P30" s="319">
        <v>4</v>
      </c>
      <c r="Q30" s="322">
        <f>SUM(O30:P30)</f>
        <v>168</v>
      </c>
      <c r="R30" s="319">
        <v>122</v>
      </c>
      <c r="S30" s="319">
        <v>11</v>
      </c>
      <c r="T30" s="322">
        <f>SUM(R30:S30)</f>
        <v>133</v>
      </c>
      <c r="U30" s="319">
        <v>125</v>
      </c>
      <c r="V30" s="319">
        <v>5</v>
      </c>
      <c r="W30" s="322">
        <f>SUM(U30:V30)</f>
        <v>130</v>
      </c>
      <c r="X30" s="319">
        <v>99</v>
      </c>
      <c r="Y30" s="319">
        <v>4</v>
      </c>
      <c r="Z30" s="322">
        <f>SUM(X30:Y30)</f>
        <v>103</v>
      </c>
      <c r="AA30" s="319">
        <v>106</v>
      </c>
      <c r="AB30" s="319">
        <v>4</v>
      </c>
      <c r="AC30" s="322">
        <f>SUM(AA30:AB30)</f>
        <v>110</v>
      </c>
      <c r="AD30" s="319">
        <v>55</v>
      </c>
      <c r="AE30" s="319">
        <v>3</v>
      </c>
      <c r="AF30" s="322">
        <f t="shared" si="0"/>
        <v>58</v>
      </c>
      <c r="AG30" s="319">
        <v>77</v>
      </c>
      <c r="AH30" s="319">
        <v>2</v>
      </c>
      <c r="AI30" s="322">
        <f t="shared" si="1"/>
        <v>79</v>
      </c>
      <c r="AJ30" s="319">
        <v>57</v>
      </c>
      <c r="AK30" s="319">
        <v>0</v>
      </c>
      <c r="AL30" s="322">
        <v>57</v>
      </c>
      <c r="AM30" s="312">
        <v>66</v>
      </c>
      <c r="AN30" s="312">
        <v>1</v>
      </c>
      <c r="AO30" s="324">
        <v>67</v>
      </c>
    </row>
    <row r="31" spans="1:41">
      <c r="A31" s="718"/>
      <c r="B31" s="296" t="s">
        <v>124</v>
      </c>
      <c r="C31" s="321">
        <v>624</v>
      </c>
      <c r="D31" s="321">
        <v>27</v>
      </c>
      <c r="E31" s="322">
        <f>SUM(C31:D31)</f>
        <v>651</v>
      </c>
      <c r="F31" s="321">
        <v>658</v>
      </c>
      <c r="G31" s="321">
        <v>68</v>
      </c>
      <c r="H31" s="322">
        <f>SUM(F31:G31)</f>
        <v>726</v>
      </c>
      <c r="I31" s="321">
        <v>664</v>
      </c>
      <c r="J31" s="321">
        <v>60</v>
      </c>
      <c r="K31" s="322">
        <f>SUM(I31:J31)</f>
        <v>724</v>
      </c>
      <c r="L31" s="321">
        <v>710</v>
      </c>
      <c r="M31" s="321">
        <v>39</v>
      </c>
      <c r="N31" s="322">
        <f>SUM(L31:M31)</f>
        <v>749</v>
      </c>
      <c r="O31" s="321">
        <v>757</v>
      </c>
      <c r="P31" s="321">
        <v>53</v>
      </c>
      <c r="Q31" s="322">
        <f>SUM(O31:P31)</f>
        <v>810</v>
      </c>
      <c r="R31" s="321">
        <v>709</v>
      </c>
      <c r="S31" s="321">
        <v>40</v>
      </c>
      <c r="T31" s="322">
        <f>SUM(R31:S31)</f>
        <v>749</v>
      </c>
      <c r="U31" s="321">
        <v>759</v>
      </c>
      <c r="V31" s="321">
        <v>57</v>
      </c>
      <c r="W31" s="322">
        <f>SUM(U31:V31)</f>
        <v>816</v>
      </c>
      <c r="X31" s="321">
        <v>732</v>
      </c>
      <c r="Y31" s="321">
        <v>35</v>
      </c>
      <c r="Z31" s="322">
        <f>SUM(X31:Y31)</f>
        <v>767</v>
      </c>
      <c r="AA31" s="321">
        <v>609</v>
      </c>
      <c r="AB31" s="321">
        <v>24</v>
      </c>
      <c r="AC31" s="322">
        <f>SUM(AA31:AB31)</f>
        <v>633</v>
      </c>
      <c r="AD31" s="321">
        <v>446</v>
      </c>
      <c r="AE31" s="321">
        <v>4</v>
      </c>
      <c r="AF31" s="322">
        <f t="shared" si="0"/>
        <v>450</v>
      </c>
      <c r="AG31" s="321">
        <v>490</v>
      </c>
      <c r="AH31" s="321">
        <v>28</v>
      </c>
      <c r="AI31" s="322">
        <f t="shared" si="1"/>
        <v>518</v>
      </c>
      <c r="AJ31" s="321">
        <v>536</v>
      </c>
      <c r="AK31" s="321">
        <v>8</v>
      </c>
      <c r="AL31" s="323">
        <v>544</v>
      </c>
      <c r="AM31" s="312">
        <v>465</v>
      </c>
      <c r="AN31" s="312">
        <v>19</v>
      </c>
      <c r="AO31" s="324">
        <v>484</v>
      </c>
    </row>
    <row r="32" spans="1:41">
      <c r="A32" s="719"/>
      <c r="B32" s="385" t="s">
        <v>282</v>
      </c>
      <c r="C32" s="378">
        <f>SUM(C30:C31)</f>
        <v>773</v>
      </c>
      <c r="D32" s="378">
        <f>SUM(D30:D31)</f>
        <v>28</v>
      </c>
      <c r="E32" s="378">
        <f>SUM(E30:E31)</f>
        <v>801</v>
      </c>
      <c r="F32" s="378">
        <f t="shared" ref="F32:K32" si="23">SUM(F30:F31)</f>
        <v>828</v>
      </c>
      <c r="G32" s="378">
        <f t="shared" si="23"/>
        <v>79</v>
      </c>
      <c r="H32" s="378">
        <f t="shared" si="23"/>
        <v>907</v>
      </c>
      <c r="I32" s="378">
        <f t="shared" si="23"/>
        <v>829</v>
      </c>
      <c r="J32" s="378">
        <f t="shared" si="23"/>
        <v>65</v>
      </c>
      <c r="K32" s="378">
        <f t="shared" si="23"/>
        <v>894</v>
      </c>
      <c r="L32" s="378">
        <f t="shared" ref="L32:Q32" si="24">SUM(L30:L31)</f>
        <v>854</v>
      </c>
      <c r="M32" s="378">
        <f t="shared" si="24"/>
        <v>46</v>
      </c>
      <c r="N32" s="378">
        <f t="shared" si="24"/>
        <v>900</v>
      </c>
      <c r="O32" s="378">
        <f t="shared" si="24"/>
        <v>921</v>
      </c>
      <c r="P32" s="378">
        <f t="shared" si="24"/>
        <v>57</v>
      </c>
      <c r="Q32" s="378">
        <f t="shared" si="24"/>
        <v>978</v>
      </c>
      <c r="R32" s="378">
        <f t="shared" ref="R32:W32" si="25">SUM(R30:R31)</f>
        <v>831</v>
      </c>
      <c r="S32" s="378">
        <f t="shared" si="25"/>
        <v>51</v>
      </c>
      <c r="T32" s="378">
        <f t="shared" si="25"/>
        <v>882</v>
      </c>
      <c r="U32" s="378">
        <f t="shared" si="25"/>
        <v>884</v>
      </c>
      <c r="V32" s="378">
        <f t="shared" si="25"/>
        <v>62</v>
      </c>
      <c r="W32" s="378">
        <f t="shared" si="25"/>
        <v>946</v>
      </c>
      <c r="X32" s="378">
        <f t="shared" ref="X32:AE32" si="26">SUM(X30:X31)</f>
        <v>831</v>
      </c>
      <c r="Y32" s="378">
        <f t="shared" si="26"/>
        <v>39</v>
      </c>
      <c r="Z32" s="378">
        <f t="shared" si="26"/>
        <v>870</v>
      </c>
      <c r="AA32" s="378">
        <f t="shared" si="26"/>
        <v>715</v>
      </c>
      <c r="AB32" s="378">
        <f t="shared" si="26"/>
        <v>28</v>
      </c>
      <c r="AC32" s="378">
        <f t="shared" si="26"/>
        <v>743</v>
      </c>
      <c r="AD32" s="378">
        <f t="shared" si="26"/>
        <v>501</v>
      </c>
      <c r="AE32" s="378">
        <f t="shared" si="26"/>
        <v>7</v>
      </c>
      <c r="AF32" s="378">
        <f t="shared" si="0"/>
        <v>508</v>
      </c>
      <c r="AG32" s="378">
        <f>SUM(AG30:AG31)</f>
        <v>567</v>
      </c>
      <c r="AH32" s="378">
        <f>SUM(AH30:AH31)</f>
        <v>30</v>
      </c>
      <c r="AI32" s="378">
        <f t="shared" si="1"/>
        <v>597</v>
      </c>
      <c r="AJ32" s="378">
        <v>593</v>
      </c>
      <c r="AK32" s="378">
        <v>8</v>
      </c>
      <c r="AL32" s="378">
        <v>601</v>
      </c>
      <c r="AM32" s="378">
        <v>531</v>
      </c>
      <c r="AN32" s="378">
        <v>20</v>
      </c>
      <c r="AO32" s="378">
        <v>551</v>
      </c>
    </row>
    <row r="33" spans="1:41">
      <c r="A33" s="717" t="s">
        <v>565</v>
      </c>
      <c r="B33" s="295" t="s">
        <v>123</v>
      </c>
      <c r="C33" s="319">
        <v>97</v>
      </c>
      <c r="D33" s="319"/>
      <c r="E33" s="322">
        <f>SUM(C33:D33)</f>
        <v>97</v>
      </c>
      <c r="F33" s="319">
        <v>81</v>
      </c>
      <c r="G33" s="319">
        <v>1</v>
      </c>
      <c r="H33" s="322">
        <f>SUM(F33:G33)</f>
        <v>82</v>
      </c>
      <c r="I33" s="319">
        <v>107</v>
      </c>
      <c r="J33" s="319">
        <v>1</v>
      </c>
      <c r="K33" s="322">
        <f>SUM(I33:J33)</f>
        <v>108</v>
      </c>
      <c r="L33" s="319">
        <v>119</v>
      </c>
      <c r="M33" s="319"/>
      <c r="N33" s="322">
        <f>SUM(L33:M33)</f>
        <v>119</v>
      </c>
      <c r="O33" s="319">
        <v>123</v>
      </c>
      <c r="P33" s="319">
        <v>1</v>
      </c>
      <c r="Q33" s="322">
        <f>SUM(O33:P33)</f>
        <v>124</v>
      </c>
      <c r="R33" s="319">
        <v>117</v>
      </c>
      <c r="S33" s="319"/>
      <c r="T33" s="322">
        <f>SUM(R33:S33)</f>
        <v>117</v>
      </c>
      <c r="U33" s="319">
        <v>148</v>
      </c>
      <c r="V33" s="319"/>
      <c r="W33" s="322">
        <f>SUM(U33:V33)</f>
        <v>148</v>
      </c>
      <c r="X33" s="319">
        <v>149</v>
      </c>
      <c r="Y33" s="319"/>
      <c r="Z33" s="322">
        <f>SUM(X33:Y33)</f>
        <v>149</v>
      </c>
      <c r="AA33" s="319">
        <v>137</v>
      </c>
      <c r="AB33" s="319">
        <v>0</v>
      </c>
      <c r="AC33" s="322">
        <f>SUM(AA33:AB33)</f>
        <v>137</v>
      </c>
      <c r="AD33" s="319">
        <v>145</v>
      </c>
      <c r="AE33" s="319">
        <v>0</v>
      </c>
      <c r="AF33" s="322">
        <f t="shared" si="0"/>
        <v>145</v>
      </c>
      <c r="AG33" s="319">
        <v>142</v>
      </c>
      <c r="AH33" s="319">
        <v>0</v>
      </c>
      <c r="AI33" s="322">
        <f t="shared" si="1"/>
        <v>142</v>
      </c>
      <c r="AJ33" s="319">
        <v>123</v>
      </c>
      <c r="AK33" s="319">
        <v>0</v>
      </c>
      <c r="AL33" s="322">
        <v>123</v>
      </c>
      <c r="AM33" s="312">
        <v>27</v>
      </c>
      <c r="AN33" s="312">
        <v>0</v>
      </c>
      <c r="AO33" s="324">
        <v>27</v>
      </c>
    </row>
    <row r="34" spans="1:41">
      <c r="A34" s="718"/>
      <c r="B34" s="296" t="s">
        <v>124</v>
      </c>
      <c r="C34" s="321">
        <v>7</v>
      </c>
      <c r="D34" s="321"/>
      <c r="E34" s="322">
        <f>SUM(C34:D34)</f>
        <v>7</v>
      </c>
      <c r="F34" s="321">
        <v>13</v>
      </c>
      <c r="G34" s="321"/>
      <c r="H34" s="322">
        <f>SUM(F34:G34)</f>
        <v>13</v>
      </c>
      <c r="I34" s="321">
        <v>10</v>
      </c>
      <c r="J34" s="321"/>
      <c r="K34" s="322">
        <f>SUM(I34:J34)</f>
        <v>10</v>
      </c>
      <c r="L34" s="321">
        <v>11</v>
      </c>
      <c r="M34" s="321"/>
      <c r="N34" s="322">
        <f>SUM(L34:M34)</f>
        <v>11</v>
      </c>
      <c r="O34" s="321">
        <v>8</v>
      </c>
      <c r="P34" s="321"/>
      <c r="Q34" s="322">
        <f>SUM(O34:P34)</f>
        <v>8</v>
      </c>
      <c r="R34" s="321">
        <v>12</v>
      </c>
      <c r="S34" s="321"/>
      <c r="T34" s="322">
        <f>SUM(R34:S34)</f>
        <v>12</v>
      </c>
      <c r="U34" s="321">
        <v>7</v>
      </c>
      <c r="V34" s="321"/>
      <c r="W34" s="322">
        <f>SUM(U34:V34)</f>
        <v>7</v>
      </c>
      <c r="X34" s="321">
        <v>12</v>
      </c>
      <c r="Y34" s="321"/>
      <c r="Z34" s="322">
        <f>SUM(X34:Y34)</f>
        <v>12</v>
      </c>
      <c r="AA34" s="321">
        <v>19</v>
      </c>
      <c r="AB34" s="321">
        <v>0</v>
      </c>
      <c r="AC34" s="322">
        <f>SUM(AA34:AB34)</f>
        <v>19</v>
      </c>
      <c r="AD34" s="321">
        <v>11</v>
      </c>
      <c r="AE34" s="321">
        <v>0</v>
      </c>
      <c r="AF34" s="322">
        <f t="shared" si="0"/>
        <v>11</v>
      </c>
      <c r="AG34" s="321">
        <v>22</v>
      </c>
      <c r="AH34" s="321">
        <v>0</v>
      </c>
      <c r="AI34" s="322">
        <f t="shared" si="1"/>
        <v>22</v>
      </c>
      <c r="AJ34" s="321">
        <v>14</v>
      </c>
      <c r="AK34" s="321">
        <v>0</v>
      </c>
      <c r="AL34" s="323">
        <v>14</v>
      </c>
      <c r="AM34" s="312">
        <v>3</v>
      </c>
      <c r="AN34" s="312">
        <v>0</v>
      </c>
      <c r="AO34" s="324">
        <v>3</v>
      </c>
    </row>
    <row r="35" spans="1:41">
      <c r="A35" s="719"/>
      <c r="B35" s="385" t="s">
        <v>282</v>
      </c>
      <c r="C35" s="378">
        <f>SUM(C33:C34)</f>
        <v>104</v>
      </c>
      <c r="D35" s="378">
        <f>SUM(D33:D34)</f>
        <v>0</v>
      </c>
      <c r="E35" s="378">
        <f>SUM(E33:E34)</f>
        <v>104</v>
      </c>
      <c r="F35" s="378">
        <f t="shared" ref="F35:K35" si="27">SUM(F33:F34)</f>
        <v>94</v>
      </c>
      <c r="G35" s="378">
        <f t="shared" si="27"/>
        <v>1</v>
      </c>
      <c r="H35" s="378">
        <f t="shared" si="27"/>
        <v>95</v>
      </c>
      <c r="I35" s="378">
        <f t="shared" si="27"/>
        <v>117</v>
      </c>
      <c r="J35" s="378">
        <f t="shared" si="27"/>
        <v>1</v>
      </c>
      <c r="K35" s="378">
        <f t="shared" si="27"/>
        <v>118</v>
      </c>
      <c r="L35" s="378">
        <f t="shared" ref="L35:Q35" si="28">SUM(L33:L34)</f>
        <v>130</v>
      </c>
      <c r="M35" s="378">
        <f t="shared" si="28"/>
        <v>0</v>
      </c>
      <c r="N35" s="378">
        <f t="shared" si="28"/>
        <v>130</v>
      </c>
      <c r="O35" s="378">
        <f t="shared" si="28"/>
        <v>131</v>
      </c>
      <c r="P35" s="378">
        <f t="shared" si="28"/>
        <v>1</v>
      </c>
      <c r="Q35" s="378">
        <f t="shared" si="28"/>
        <v>132</v>
      </c>
      <c r="R35" s="378">
        <f t="shared" ref="R35:W35" si="29">SUM(R33:R34)</f>
        <v>129</v>
      </c>
      <c r="S35" s="378">
        <f t="shared" si="29"/>
        <v>0</v>
      </c>
      <c r="T35" s="378">
        <f t="shared" si="29"/>
        <v>129</v>
      </c>
      <c r="U35" s="378">
        <f t="shared" si="29"/>
        <v>155</v>
      </c>
      <c r="V35" s="378">
        <f t="shared" si="29"/>
        <v>0</v>
      </c>
      <c r="W35" s="378">
        <f t="shared" si="29"/>
        <v>155</v>
      </c>
      <c r="X35" s="378">
        <f t="shared" ref="X35:AE35" si="30">SUM(X33:X34)</f>
        <v>161</v>
      </c>
      <c r="Y35" s="378">
        <f t="shared" si="30"/>
        <v>0</v>
      </c>
      <c r="Z35" s="378">
        <f t="shared" si="30"/>
        <v>161</v>
      </c>
      <c r="AA35" s="378">
        <f t="shared" si="30"/>
        <v>156</v>
      </c>
      <c r="AB35" s="378">
        <f t="shared" si="30"/>
        <v>0</v>
      </c>
      <c r="AC35" s="378">
        <f t="shared" si="30"/>
        <v>156</v>
      </c>
      <c r="AD35" s="378">
        <f t="shared" si="30"/>
        <v>156</v>
      </c>
      <c r="AE35" s="378">
        <f t="shared" si="30"/>
        <v>0</v>
      </c>
      <c r="AF35" s="378">
        <f t="shared" si="0"/>
        <v>156</v>
      </c>
      <c r="AG35" s="378">
        <f>SUM(AG33:AG34)</f>
        <v>164</v>
      </c>
      <c r="AH35" s="378">
        <f>SUM(AH33:AH34)</f>
        <v>0</v>
      </c>
      <c r="AI35" s="378">
        <f t="shared" si="1"/>
        <v>164</v>
      </c>
      <c r="AJ35" s="378">
        <v>137</v>
      </c>
      <c r="AK35" s="378"/>
      <c r="AL35" s="378">
        <v>137</v>
      </c>
      <c r="AM35" s="378">
        <v>30</v>
      </c>
      <c r="AN35" s="378">
        <v>0</v>
      </c>
      <c r="AO35" s="378">
        <v>30</v>
      </c>
    </row>
    <row r="36" spans="1:41">
      <c r="A36" s="717" t="s">
        <v>707</v>
      </c>
      <c r="B36" s="295" t="s">
        <v>123</v>
      </c>
      <c r="C36" s="319">
        <v>64</v>
      </c>
      <c r="D36" s="319"/>
      <c r="E36" s="322">
        <f>SUM(C36:D36)</f>
        <v>64</v>
      </c>
      <c r="F36" s="319">
        <v>55</v>
      </c>
      <c r="G36" s="319"/>
      <c r="H36" s="322">
        <f>SUM(F36:G36)</f>
        <v>55</v>
      </c>
      <c r="I36" s="319">
        <v>38</v>
      </c>
      <c r="J36" s="319"/>
      <c r="K36" s="322">
        <f>SUM(I36:J36)</f>
        <v>38</v>
      </c>
      <c r="L36" s="451"/>
      <c r="M36" s="451"/>
      <c r="N36" s="452"/>
      <c r="O36" s="451"/>
      <c r="P36" s="451"/>
      <c r="Q36" s="452"/>
      <c r="R36" s="451"/>
      <c r="S36" s="451"/>
      <c r="T36" s="452"/>
      <c r="U36" s="451"/>
      <c r="V36" s="451"/>
      <c r="W36" s="452"/>
      <c r="X36" s="451"/>
      <c r="Y36" s="451"/>
      <c r="Z36" s="452"/>
      <c r="AA36" s="451"/>
      <c r="AB36" s="451"/>
      <c r="AC36" s="452"/>
      <c r="AD36" s="451"/>
      <c r="AE36" s="451"/>
      <c r="AF36" s="452"/>
      <c r="AG36" s="451"/>
      <c r="AH36" s="451"/>
      <c r="AI36" s="452"/>
      <c r="AJ36" s="451"/>
      <c r="AK36" s="451"/>
      <c r="AL36" s="452"/>
      <c r="AM36" s="453"/>
      <c r="AN36" s="453"/>
      <c r="AO36" s="454"/>
    </row>
    <row r="37" spans="1:41">
      <c r="A37" s="718"/>
      <c r="B37" s="296" t="s">
        <v>124</v>
      </c>
      <c r="C37" s="321">
        <v>38</v>
      </c>
      <c r="D37" s="321"/>
      <c r="E37" s="322">
        <f>SUM(C37:D37)</f>
        <v>38</v>
      </c>
      <c r="F37" s="321">
        <v>26</v>
      </c>
      <c r="G37" s="321"/>
      <c r="H37" s="322">
        <f>SUM(F37:G37)</f>
        <v>26</v>
      </c>
      <c r="I37" s="321">
        <v>32</v>
      </c>
      <c r="J37" s="321"/>
      <c r="K37" s="322">
        <f>SUM(I37:J37)</f>
        <v>32</v>
      </c>
      <c r="L37" s="455"/>
      <c r="M37" s="455"/>
      <c r="N37" s="456"/>
      <c r="O37" s="455"/>
      <c r="P37" s="455"/>
      <c r="Q37" s="456"/>
      <c r="R37" s="455"/>
      <c r="S37" s="455"/>
      <c r="T37" s="456"/>
      <c r="U37" s="455"/>
      <c r="V37" s="455"/>
      <c r="W37" s="456"/>
      <c r="X37" s="455"/>
      <c r="Y37" s="455"/>
      <c r="Z37" s="456"/>
      <c r="AA37" s="455"/>
      <c r="AB37" s="455"/>
      <c r="AC37" s="456"/>
      <c r="AD37" s="455"/>
      <c r="AE37" s="455"/>
      <c r="AF37" s="456"/>
      <c r="AG37" s="455"/>
      <c r="AH37" s="455"/>
      <c r="AI37" s="456"/>
      <c r="AJ37" s="455"/>
      <c r="AK37" s="455"/>
      <c r="AL37" s="456"/>
      <c r="AM37" s="453"/>
      <c r="AN37" s="453"/>
      <c r="AO37" s="454"/>
    </row>
    <row r="38" spans="1:41">
      <c r="A38" s="719"/>
      <c r="B38" s="385" t="s">
        <v>282</v>
      </c>
      <c r="C38" s="378">
        <f>SUM(C36:C37)</f>
        <v>102</v>
      </c>
      <c r="D38" s="378">
        <f>SUM(D36:D37)</f>
        <v>0</v>
      </c>
      <c r="E38" s="378">
        <f>SUM(E36:E37)</f>
        <v>102</v>
      </c>
      <c r="F38" s="378">
        <f t="shared" ref="F38:K38" si="31">SUM(F36:F37)</f>
        <v>81</v>
      </c>
      <c r="G38" s="378">
        <f t="shared" si="31"/>
        <v>0</v>
      </c>
      <c r="H38" s="378">
        <f t="shared" si="31"/>
        <v>81</v>
      </c>
      <c r="I38" s="378">
        <f t="shared" si="31"/>
        <v>70</v>
      </c>
      <c r="J38" s="378">
        <f t="shared" si="31"/>
        <v>0</v>
      </c>
      <c r="K38" s="378">
        <f t="shared" si="31"/>
        <v>70</v>
      </c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</row>
    <row r="39" spans="1:41">
      <c r="A39" s="717" t="s">
        <v>589</v>
      </c>
      <c r="B39" s="295" t="s">
        <v>123</v>
      </c>
      <c r="C39" s="319">
        <v>73</v>
      </c>
      <c r="D39" s="319"/>
      <c r="E39" s="322">
        <f>SUM(C39:D39)</f>
        <v>73</v>
      </c>
      <c r="F39" s="319">
        <v>84</v>
      </c>
      <c r="G39" s="319"/>
      <c r="H39" s="322">
        <f>SUM(F39:G39)</f>
        <v>84</v>
      </c>
      <c r="I39" s="319">
        <v>82</v>
      </c>
      <c r="J39" s="319"/>
      <c r="K39" s="322">
        <f>SUM(I39:J39)</f>
        <v>82</v>
      </c>
      <c r="L39" s="319">
        <v>84</v>
      </c>
      <c r="M39" s="319"/>
      <c r="N39" s="322">
        <f>SUM(L39:M39)</f>
        <v>84</v>
      </c>
      <c r="O39" s="319">
        <v>66</v>
      </c>
      <c r="P39" s="319"/>
      <c r="Q39" s="322">
        <f>SUM(O39:P39)</f>
        <v>66</v>
      </c>
      <c r="R39" s="319">
        <v>63</v>
      </c>
      <c r="S39" s="319"/>
      <c r="T39" s="322">
        <f>SUM(R39:S39)</f>
        <v>63</v>
      </c>
      <c r="U39" s="319">
        <v>53</v>
      </c>
      <c r="V39" s="319"/>
      <c r="W39" s="322">
        <f>SUM(U39:V39)</f>
        <v>53</v>
      </c>
      <c r="X39" s="319">
        <v>68</v>
      </c>
      <c r="Y39" s="319"/>
      <c r="Z39" s="322">
        <f>SUM(X39:Y39)</f>
        <v>68</v>
      </c>
      <c r="AA39" s="319">
        <v>59</v>
      </c>
      <c r="AB39" s="319">
        <v>0</v>
      </c>
      <c r="AC39" s="322">
        <f>SUM(AA39:AB39)</f>
        <v>59</v>
      </c>
      <c r="AD39" s="319">
        <v>60</v>
      </c>
      <c r="AE39" s="319">
        <v>0</v>
      </c>
      <c r="AF39" s="322">
        <f t="shared" si="0"/>
        <v>60</v>
      </c>
      <c r="AG39" s="319">
        <v>74</v>
      </c>
      <c r="AH39" s="319">
        <v>1</v>
      </c>
      <c r="AI39" s="322">
        <f t="shared" si="1"/>
        <v>75</v>
      </c>
      <c r="AJ39" s="319">
        <v>94</v>
      </c>
      <c r="AK39" s="319">
        <v>0</v>
      </c>
      <c r="AL39" s="322">
        <v>94</v>
      </c>
      <c r="AM39" s="312">
        <v>74</v>
      </c>
      <c r="AN39" s="312">
        <v>0</v>
      </c>
      <c r="AO39" s="324">
        <v>74</v>
      </c>
    </row>
    <row r="40" spans="1:41">
      <c r="A40" s="718"/>
      <c r="B40" s="296" t="s">
        <v>124</v>
      </c>
      <c r="C40" s="321">
        <v>60</v>
      </c>
      <c r="D40" s="321"/>
      <c r="E40" s="322">
        <f>SUM(C40:D40)</f>
        <v>60</v>
      </c>
      <c r="F40" s="321">
        <v>29</v>
      </c>
      <c r="G40" s="321"/>
      <c r="H40" s="322">
        <f>SUM(F40:G40)</f>
        <v>29</v>
      </c>
      <c r="I40" s="321">
        <v>55</v>
      </c>
      <c r="J40" s="321"/>
      <c r="K40" s="322">
        <f>SUM(I40:J40)</f>
        <v>55</v>
      </c>
      <c r="L40" s="321">
        <v>35</v>
      </c>
      <c r="M40" s="321"/>
      <c r="N40" s="322">
        <f>SUM(L40:M40)</f>
        <v>35</v>
      </c>
      <c r="O40" s="321">
        <v>14</v>
      </c>
      <c r="P40" s="321"/>
      <c r="Q40" s="322">
        <f>SUM(O40:P40)</f>
        <v>14</v>
      </c>
      <c r="R40" s="321">
        <v>45</v>
      </c>
      <c r="S40" s="321"/>
      <c r="T40" s="322">
        <f>SUM(R40:S40)</f>
        <v>45</v>
      </c>
      <c r="U40" s="321">
        <v>22</v>
      </c>
      <c r="V40" s="321"/>
      <c r="W40" s="322">
        <f>SUM(U40:V40)</f>
        <v>22</v>
      </c>
      <c r="X40" s="321">
        <v>23</v>
      </c>
      <c r="Y40" s="321"/>
      <c r="Z40" s="322">
        <f>SUM(X40:Y40)</f>
        <v>23</v>
      </c>
      <c r="AA40" s="321">
        <v>30</v>
      </c>
      <c r="AB40" s="321">
        <v>0</v>
      </c>
      <c r="AC40" s="322">
        <f>SUM(AA40:AB40)</f>
        <v>30</v>
      </c>
      <c r="AD40" s="321">
        <v>35</v>
      </c>
      <c r="AE40" s="321">
        <v>0</v>
      </c>
      <c r="AF40" s="322">
        <f t="shared" si="0"/>
        <v>35</v>
      </c>
      <c r="AG40" s="321">
        <v>28</v>
      </c>
      <c r="AH40" s="321">
        <v>0</v>
      </c>
      <c r="AI40" s="322">
        <f t="shared" si="1"/>
        <v>28</v>
      </c>
      <c r="AJ40" s="321">
        <v>55</v>
      </c>
      <c r="AK40" s="321">
        <v>0</v>
      </c>
      <c r="AL40" s="323">
        <v>55</v>
      </c>
      <c r="AM40" s="312">
        <v>57</v>
      </c>
      <c r="AN40" s="312">
        <v>0</v>
      </c>
      <c r="AO40" s="324">
        <v>57</v>
      </c>
    </row>
    <row r="41" spans="1:41">
      <c r="A41" s="719"/>
      <c r="B41" s="385" t="s">
        <v>282</v>
      </c>
      <c r="C41" s="378">
        <f>SUM(C39:C40)</f>
        <v>133</v>
      </c>
      <c r="D41" s="378">
        <f>SUM(D39:D40)</f>
        <v>0</v>
      </c>
      <c r="E41" s="378">
        <f>SUM(E39:E40)</f>
        <v>133</v>
      </c>
      <c r="F41" s="378">
        <f t="shared" ref="F41:K41" si="32">SUM(F39:F40)</f>
        <v>113</v>
      </c>
      <c r="G41" s="378">
        <f t="shared" si="32"/>
        <v>0</v>
      </c>
      <c r="H41" s="378">
        <f t="shared" si="32"/>
        <v>113</v>
      </c>
      <c r="I41" s="378">
        <f t="shared" si="32"/>
        <v>137</v>
      </c>
      <c r="J41" s="378">
        <f t="shared" si="32"/>
        <v>0</v>
      </c>
      <c r="K41" s="378">
        <f t="shared" si="32"/>
        <v>137</v>
      </c>
      <c r="L41" s="378">
        <f t="shared" ref="L41:Q41" si="33">SUM(L39:L40)</f>
        <v>119</v>
      </c>
      <c r="M41" s="378">
        <f t="shared" si="33"/>
        <v>0</v>
      </c>
      <c r="N41" s="378">
        <f t="shared" si="33"/>
        <v>119</v>
      </c>
      <c r="O41" s="378">
        <f t="shared" si="33"/>
        <v>80</v>
      </c>
      <c r="P41" s="378">
        <f t="shared" si="33"/>
        <v>0</v>
      </c>
      <c r="Q41" s="378">
        <f t="shared" si="33"/>
        <v>80</v>
      </c>
      <c r="R41" s="378">
        <f t="shared" ref="R41:W41" si="34">SUM(R39:R40)</f>
        <v>108</v>
      </c>
      <c r="S41" s="378">
        <f t="shared" si="34"/>
        <v>0</v>
      </c>
      <c r="T41" s="378">
        <f t="shared" si="34"/>
        <v>108</v>
      </c>
      <c r="U41" s="378">
        <f t="shared" si="34"/>
        <v>75</v>
      </c>
      <c r="V41" s="378">
        <f t="shared" si="34"/>
        <v>0</v>
      </c>
      <c r="W41" s="378">
        <f t="shared" si="34"/>
        <v>75</v>
      </c>
      <c r="X41" s="378">
        <f t="shared" ref="X41:AE41" si="35">SUM(X39:X40)</f>
        <v>91</v>
      </c>
      <c r="Y41" s="378">
        <f t="shared" si="35"/>
        <v>0</v>
      </c>
      <c r="Z41" s="378">
        <f t="shared" si="35"/>
        <v>91</v>
      </c>
      <c r="AA41" s="378">
        <f t="shared" si="35"/>
        <v>89</v>
      </c>
      <c r="AB41" s="378">
        <f t="shared" si="35"/>
        <v>0</v>
      </c>
      <c r="AC41" s="378">
        <f t="shared" si="35"/>
        <v>89</v>
      </c>
      <c r="AD41" s="378">
        <f t="shared" si="35"/>
        <v>95</v>
      </c>
      <c r="AE41" s="378">
        <f t="shared" si="35"/>
        <v>0</v>
      </c>
      <c r="AF41" s="378">
        <f t="shared" si="0"/>
        <v>95</v>
      </c>
      <c r="AG41" s="378">
        <f>SUM(AG39:AG40)</f>
        <v>102</v>
      </c>
      <c r="AH41" s="378">
        <f>SUM(AH39:AH40)</f>
        <v>1</v>
      </c>
      <c r="AI41" s="378">
        <f t="shared" si="1"/>
        <v>103</v>
      </c>
      <c r="AJ41" s="378">
        <v>149</v>
      </c>
      <c r="AK41" s="378"/>
      <c r="AL41" s="378">
        <v>149</v>
      </c>
      <c r="AM41" s="378">
        <v>131</v>
      </c>
      <c r="AN41" s="378">
        <v>0</v>
      </c>
      <c r="AO41" s="378">
        <v>131</v>
      </c>
    </row>
    <row r="42" spans="1:41">
      <c r="A42" s="717" t="s">
        <v>298</v>
      </c>
      <c r="B42" s="295" t="s">
        <v>123</v>
      </c>
      <c r="C42" s="319">
        <v>168</v>
      </c>
      <c r="D42" s="319">
        <v>1</v>
      </c>
      <c r="E42" s="322">
        <f>SUM(C42:D42)</f>
        <v>169</v>
      </c>
      <c r="F42" s="319">
        <v>128</v>
      </c>
      <c r="G42" s="319"/>
      <c r="H42" s="322">
        <f>SUM(F42:G42)</f>
        <v>128</v>
      </c>
      <c r="I42" s="319">
        <v>119</v>
      </c>
      <c r="J42" s="319"/>
      <c r="K42" s="322">
        <f>SUM(I42:J42)</f>
        <v>119</v>
      </c>
      <c r="L42" s="319">
        <v>94</v>
      </c>
      <c r="M42" s="319">
        <v>1</v>
      </c>
      <c r="N42" s="322">
        <f>SUM(L42:M42)</f>
        <v>95</v>
      </c>
      <c r="O42" s="319">
        <v>92</v>
      </c>
      <c r="P42" s="319">
        <v>2</v>
      </c>
      <c r="Q42" s="322">
        <f>SUM(O42:P42)</f>
        <v>94</v>
      </c>
      <c r="R42" s="319">
        <v>94</v>
      </c>
      <c r="S42" s="319">
        <v>3</v>
      </c>
      <c r="T42" s="322">
        <f>SUM(R42:S42)</f>
        <v>97</v>
      </c>
      <c r="U42" s="319">
        <v>129</v>
      </c>
      <c r="V42" s="319"/>
      <c r="W42" s="322">
        <f>SUM(U42:V42)</f>
        <v>129</v>
      </c>
      <c r="X42" s="319">
        <v>104</v>
      </c>
      <c r="Y42" s="319"/>
      <c r="Z42" s="322">
        <f>SUM(X42:Y42)</f>
        <v>104</v>
      </c>
      <c r="AA42" s="319">
        <v>98</v>
      </c>
      <c r="AB42" s="319">
        <v>0</v>
      </c>
      <c r="AC42" s="322">
        <f>SUM(AA42:AB42)</f>
        <v>98</v>
      </c>
      <c r="AD42" s="319">
        <v>92</v>
      </c>
      <c r="AE42" s="319">
        <v>0</v>
      </c>
      <c r="AF42" s="322">
        <f t="shared" si="0"/>
        <v>92</v>
      </c>
      <c r="AG42" s="319">
        <v>112</v>
      </c>
      <c r="AH42" s="319">
        <v>0</v>
      </c>
      <c r="AI42" s="322">
        <f t="shared" si="1"/>
        <v>112</v>
      </c>
      <c r="AJ42" s="319">
        <v>93</v>
      </c>
      <c r="AK42" s="319">
        <v>2</v>
      </c>
      <c r="AL42" s="322">
        <v>95</v>
      </c>
      <c r="AM42" s="312">
        <v>90</v>
      </c>
      <c r="AN42" s="312">
        <v>1</v>
      </c>
      <c r="AO42" s="324">
        <v>91</v>
      </c>
    </row>
    <row r="43" spans="1:41">
      <c r="A43" s="718"/>
      <c r="B43" s="296" t="s">
        <v>124</v>
      </c>
      <c r="C43" s="321">
        <v>121</v>
      </c>
      <c r="D43" s="321"/>
      <c r="E43" s="322">
        <f>SUM(C43:D43)</f>
        <v>121</v>
      </c>
      <c r="F43" s="321">
        <v>96</v>
      </c>
      <c r="G43" s="321"/>
      <c r="H43" s="322">
        <f>SUM(F43:G43)</f>
        <v>96</v>
      </c>
      <c r="I43" s="321">
        <v>94</v>
      </c>
      <c r="J43" s="321"/>
      <c r="K43" s="322">
        <f>SUM(I43:J43)</f>
        <v>94</v>
      </c>
      <c r="L43" s="321">
        <v>79</v>
      </c>
      <c r="M43" s="321"/>
      <c r="N43" s="322">
        <f>SUM(L43:M43)</f>
        <v>79</v>
      </c>
      <c r="O43" s="321">
        <v>82</v>
      </c>
      <c r="P43" s="321"/>
      <c r="Q43" s="322">
        <f>SUM(O43:P43)</f>
        <v>82</v>
      </c>
      <c r="R43" s="321">
        <v>85</v>
      </c>
      <c r="S43" s="321"/>
      <c r="T43" s="322">
        <f>SUM(R43:S43)</f>
        <v>85</v>
      </c>
      <c r="U43" s="321">
        <v>105</v>
      </c>
      <c r="V43" s="321"/>
      <c r="W43" s="322">
        <f>SUM(U43:V43)</f>
        <v>105</v>
      </c>
      <c r="X43" s="321">
        <v>89</v>
      </c>
      <c r="Y43" s="321"/>
      <c r="Z43" s="322">
        <f>SUM(X43:Y43)</f>
        <v>89</v>
      </c>
      <c r="AA43" s="321">
        <v>98</v>
      </c>
      <c r="AB43" s="321">
        <v>0</v>
      </c>
      <c r="AC43" s="322">
        <f>SUM(AA43:AB43)</f>
        <v>98</v>
      </c>
      <c r="AD43" s="321">
        <v>74</v>
      </c>
      <c r="AE43" s="321">
        <v>0</v>
      </c>
      <c r="AF43" s="322">
        <f t="shared" si="0"/>
        <v>74</v>
      </c>
      <c r="AG43" s="321">
        <v>109</v>
      </c>
      <c r="AH43" s="321">
        <v>0</v>
      </c>
      <c r="AI43" s="322">
        <f t="shared" si="1"/>
        <v>109</v>
      </c>
      <c r="AJ43" s="321">
        <v>82</v>
      </c>
      <c r="AK43" s="321">
        <v>0</v>
      </c>
      <c r="AL43" s="323">
        <v>82</v>
      </c>
      <c r="AM43" s="312">
        <v>83</v>
      </c>
      <c r="AN43" s="312">
        <v>0</v>
      </c>
      <c r="AO43" s="324">
        <v>83</v>
      </c>
    </row>
    <row r="44" spans="1:41">
      <c r="A44" s="719"/>
      <c r="B44" s="385" t="s">
        <v>282</v>
      </c>
      <c r="C44" s="378">
        <f>SUM(C42:C43)</f>
        <v>289</v>
      </c>
      <c r="D44" s="378">
        <f>SUM(D42:D43)</f>
        <v>1</v>
      </c>
      <c r="E44" s="378">
        <f>SUM(E42:E43)</f>
        <v>290</v>
      </c>
      <c r="F44" s="378">
        <f t="shared" ref="F44:K44" si="36">SUM(F42:F43)</f>
        <v>224</v>
      </c>
      <c r="G44" s="378">
        <f t="shared" si="36"/>
        <v>0</v>
      </c>
      <c r="H44" s="378">
        <f t="shared" si="36"/>
        <v>224</v>
      </c>
      <c r="I44" s="378">
        <f t="shared" si="36"/>
        <v>213</v>
      </c>
      <c r="J44" s="378">
        <f t="shared" si="36"/>
        <v>0</v>
      </c>
      <c r="K44" s="378">
        <f t="shared" si="36"/>
        <v>213</v>
      </c>
      <c r="L44" s="378">
        <f t="shared" ref="L44:Q44" si="37">SUM(L42:L43)</f>
        <v>173</v>
      </c>
      <c r="M44" s="378">
        <f t="shared" si="37"/>
        <v>1</v>
      </c>
      <c r="N44" s="378">
        <f t="shared" si="37"/>
        <v>174</v>
      </c>
      <c r="O44" s="378">
        <f t="shared" si="37"/>
        <v>174</v>
      </c>
      <c r="P44" s="378">
        <f t="shared" si="37"/>
        <v>2</v>
      </c>
      <c r="Q44" s="378">
        <f t="shared" si="37"/>
        <v>176</v>
      </c>
      <c r="R44" s="378">
        <f t="shared" ref="R44:W44" si="38">SUM(R42:R43)</f>
        <v>179</v>
      </c>
      <c r="S44" s="378">
        <f t="shared" si="38"/>
        <v>3</v>
      </c>
      <c r="T44" s="378">
        <f t="shared" si="38"/>
        <v>182</v>
      </c>
      <c r="U44" s="378">
        <f t="shared" si="38"/>
        <v>234</v>
      </c>
      <c r="V44" s="378">
        <f t="shared" si="38"/>
        <v>0</v>
      </c>
      <c r="W44" s="378">
        <f t="shared" si="38"/>
        <v>234</v>
      </c>
      <c r="X44" s="378">
        <f t="shared" ref="X44:AE44" si="39">SUM(X42:X43)</f>
        <v>193</v>
      </c>
      <c r="Y44" s="378">
        <f t="shared" si="39"/>
        <v>0</v>
      </c>
      <c r="Z44" s="378">
        <f t="shared" si="39"/>
        <v>193</v>
      </c>
      <c r="AA44" s="378">
        <f t="shared" si="39"/>
        <v>196</v>
      </c>
      <c r="AB44" s="378">
        <f t="shared" si="39"/>
        <v>0</v>
      </c>
      <c r="AC44" s="378">
        <f t="shared" si="39"/>
        <v>196</v>
      </c>
      <c r="AD44" s="378">
        <f t="shared" si="39"/>
        <v>166</v>
      </c>
      <c r="AE44" s="378">
        <f t="shared" si="39"/>
        <v>0</v>
      </c>
      <c r="AF44" s="378">
        <f t="shared" si="0"/>
        <v>166</v>
      </c>
      <c r="AG44" s="378">
        <f>SUM(AG42:AG43)</f>
        <v>221</v>
      </c>
      <c r="AH44" s="378">
        <f>SUM(AH42:AH43)</f>
        <v>0</v>
      </c>
      <c r="AI44" s="378">
        <f t="shared" si="1"/>
        <v>221</v>
      </c>
      <c r="AJ44" s="378">
        <v>175</v>
      </c>
      <c r="AK44" s="378">
        <v>2</v>
      </c>
      <c r="AL44" s="378">
        <v>177</v>
      </c>
      <c r="AM44" s="378">
        <v>173</v>
      </c>
      <c r="AN44" s="378">
        <v>1</v>
      </c>
      <c r="AO44" s="378">
        <v>174</v>
      </c>
    </row>
    <row r="45" spans="1:41">
      <c r="A45" s="717" t="s">
        <v>299</v>
      </c>
      <c r="B45" s="295" t="s">
        <v>123</v>
      </c>
      <c r="C45" s="319">
        <v>114</v>
      </c>
      <c r="D45" s="319"/>
      <c r="E45" s="322">
        <f>SUM(C45:D45)</f>
        <v>114</v>
      </c>
      <c r="F45" s="319">
        <v>125</v>
      </c>
      <c r="G45" s="319"/>
      <c r="H45" s="322">
        <f>SUM(F45:G45)</f>
        <v>125</v>
      </c>
      <c r="I45" s="319">
        <v>149</v>
      </c>
      <c r="J45" s="319"/>
      <c r="K45" s="322">
        <f>SUM(I45:J45)</f>
        <v>149</v>
      </c>
      <c r="L45" s="319">
        <v>68</v>
      </c>
      <c r="M45" s="319"/>
      <c r="N45" s="322">
        <f>SUM(L45:M45)</f>
        <v>68</v>
      </c>
      <c r="O45" s="319">
        <v>56</v>
      </c>
      <c r="P45" s="319"/>
      <c r="Q45" s="322">
        <f>SUM(O45:P45)</f>
        <v>56</v>
      </c>
      <c r="R45" s="319">
        <v>60</v>
      </c>
      <c r="S45" s="319"/>
      <c r="T45" s="322">
        <f>SUM(R45:S45)</f>
        <v>60</v>
      </c>
      <c r="U45" s="319">
        <v>35</v>
      </c>
      <c r="V45" s="319"/>
      <c r="W45" s="322">
        <f>SUM(U45:V45)</f>
        <v>35</v>
      </c>
      <c r="X45" s="319">
        <v>41</v>
      </c>
      <c r="Y45" s="319"/>
      <c r="Z45" s="322">
        <f>SUM(X45:Y45)</f>
        <v>41</v>
      </c>
      <c r="AA45" s="319">
        <v>57</v>
      </c>
      <c r="AB45" s="319">
        <v>0</v>
      </c>
      <c r="AC45" s="322">
        <f>SUM(AA45:AB45)</f>
        <v>57</v>
      </c>
      <c r="AD45" s="319">
        <v>42</v>
      </c>
      <c r="AE45" s="319">
        <v>0</v>
      </c>
      <c r="AF45" s="322">
        <f t="shared" si="0"/>
        <v>42</v>
      </c>
      <c r="AG45" s="319">
        <v>36</v>
      </c>
      <c r="AH45" s="319">
        <v>0</v>
      </c>
      <c r="AI45" s="322">
        <f t="shared" si="1"/>
        <v>36</v>
      </c>
      <c r="AJ45" s="319">
        <v>34</v>
      </c>
      <c r="AK45" s="319">
        <v>0</v>
      </c>
      <c r="AL45" s="322">
        <v>34</v>
      </c>
      <c r="AM45" s="312">
        <v>38</v>
      </c>
      <c r="AN45" s="312">
        <v>0</v>
      </c>
      <c r="AO45" s="324">
        <v>38</v>
      </c>
    </row>
    <row r="46" spans="1:41">
      <c r="A46" s="718"/>
      <c r="B46" s="296" t="s">
        <v>124</v>
      </c>
      <c r="C46" s="321">
        <v>18</v>
      </c>
      <c r="D46" s="321"/>
      <c r="E46" s="322">
        <f>SUM(C46:D46)</f>
        <v>18</v>
      </c>
      <c r="F46" s="321">
        <v>25</v>
      </c>
      <c r="G46" s="321"/>
      <c r="H46" s="322">
        <f>SUM(F46:G46)</f>
        <v>25</v>
      </c>
      <c r="I46" s="321">
        <v>26</v>
      </c>
      <c r="J46" s="321"/>
      <c r="K46" s="322">
        <f>SUM(I46:J46)</f>
        <v>26</v>
      </c>
      <c r="L46" s="321">
        <v>9</v>
      </c>
      <c r="M46" s="321"/>
      <c r="N46" s="322">
        <f>SUM(L46:M46)</f>
        <v>9</v>
      </c>
      <c r="O46" s="321">
        <v>7</v>
      </c>
      <c r="P46" s="321"/>
      <c r="Q46" s="322">
        <f>SUM(O46:P46)</f>
        <v>7</v>
      </c>
      <c r="R46" s="321">
        <v>5</v>
      </c>
      <c r="S46" s="321"/>
      <c r="T46" s="322">
        <f>SUM(R46:S46)</f>
        <v>5</v>
      </c>
      <c r="U46" s="321">
        <v>2</v>
      </c>
      <c r="V46" s="321"/>
      <c r="W46" s="322">
        <f>SUM(U46:V46)</f>
        <v>2</v>
      </c>
      <c r="X46" s="321">
        <v>8</v>
      </c>
      <c r="Y46" s="321"/>
      <c r="Z46" s="322">
        <f>SUM(X46:Y46)</f>
        <v>8</v>
      </c>
      <c r="AA46" s="321">
        <v>6</v>
      </c>
      <c r="AB46" s="321">
        <v>0</v>
      </c>
      <c r="AC46" s="322">
        <f>SUM(AA46:AB46)</f>
        <v>6</v>
      </c>
      <c r="AD46" s="321">
        <v>2</v>
      </c>
      <c r="AE46" s="321">
        <v>0</v>
      </c>
      <c r="AF46" s="322">
        <f t="shared" si="0"/>
        <v>2</v>
      </c>
      <c r="AG46" s="321">
        <v>4</v>
      </c>
      <c r="AH46" s="321">
        <v>0</v>
      </c>
      <c r="AI46" s="322">
        <f t="shared" si="1"/>
        <v>4</v>
      </c>
      <c r="AJ46" s="321">
        <v>3</v>
      </c>
      <c r="AK46" s="321">
        <v>0</v>
      </c>
      <c r="AL46" s="323">
        <v>3</v>
      </c>
      <c r="AM46" s="312">
        <v>3</v>
      </c>
      <c r="AN46" s="312">
        <v>0</v>
      </c>
      <c r="AO46" s="324">
        <v>3</v>
      </c>
    </row>
    <row r="47" spans="1:41">
      <c r="A47" s="719"/>
      <c r="B47" s="385" t="s">
        <v>282</v>
      </c>
      <c r="C47" s="378">
        <f>SUM(C45:C46)</f>
        <v>132</v>
      </c>
      <c r="D47" s="378">
        <f>SUM(D45:D46)</f>
        <v>0</v>
      </c>
      <c r="E47" s="378">
        <f>SUM(E45:E46)</f>
        <v>132</v>
      </c>
      <c r="F47" s="378">
        <f t="shared" ref="F47:K47" si="40">SUM(F45:F46)</f>
        <v>150</v>
      </c>
      <c r="G47" s="378">
        <f t="shared" si="40"/>
        <v>0</v>
      </c>
      <c r="H47" s="378">
        <f t="shared" si="40"/>
        <v>150</v>
      </c>
      <c r="I47" s="378">
        <f t="shared" si="40"/>
        <v>175</v>
      </c>
      <c r="J47" s="378">
        <f t="shared" si="40"/>
        <v>0</v>
      </c>
      <c r="K47" s="378">
        <f t="shared" si="40"/>
        <v>175</v>
      </c>
      <c r="L47" s="378">
        <f t="shared" ref="L47:Q47" si="41">SUM(L45:L46)</f>
        <v>77</v>
      </c>
      <c r="M47" s="378">
        <f t="shared" si="41"/>
        <v>0</v>
      </c>
      <c r="N47" s="378">
        <f t="shared" si="41"/>
        <v>77</v>
      </c>
      <c r="O47" s="378">
        <f t="shared" si="41"/>
        <v>63</v>
      </c>
      <c r="P47" s="378">
        <f t="shared" si="41"/>
        <v>0</v>
      </c>
      <c r="Q47" s="378">
        <f t="shared" si="41"/>
        <v>63</v>
      </c>
      <c r="R47" s="378">
        <f t="shared" ref="R47:W47" si="42">SUM(R45:R46)</f>
        <v>65</v>
      </c>
      <c r="S47" s="378">
        <f t="shared" si="42"/>
        <v>0</v>
      </c>
      <c r="T47" s="378">
        <f t="shared" si="42"/>
        <v>65</v>
      </c>
      <c r="U47" s="378">
        <f t="shared" si="42"/>
        <v>37</v>
      </c>
      <c r="V47" s="378">
        <f t="shared" si="42"/>
        <v>0</v>
      </c>
      <c r="W47" s="378">
        <f t="shared" si="42"/>
        <v>37</v>
      </c>
      <c r="X47" s="378">
        <f t="shared" ref="X47:AE47" si="43">SUM(X45:X46)</f>
        <v>49</v>
      </c>
      <c r="Y47" s="378">
        <f t="shared" si="43"/>
        <v>0</v>
      </c>
      <c r="Z47" s="378">
        <f t="shared" si="43"/>
        <v>49</v>
      </c>
      <c r="AA47" s="378">
        <f t="shared" si="43"/>
        <v>63</v>
      </c>
      <c r="AB47" s="378">
        <f t="shared" si="43"/>
        <v>0</v>
      </c>
      <c r="AC47" s="378">
        <f t="shared" si="43"/>
        <v>63</v>
      </c>
      <c r="AD47" s="378">
        <f t="shared" si="43"/>
        <v>44</v>
      </c>
      <c r="AE47" s="378">
        <f t="shared" si="43"/>
        <v>0</v>
      </c>
      <c r="AF47" s="378">
        <f t="shared" si="0"/>
        <v>44</v>
      </c>
      <c r="AG47" s="378">
        <f>SUM(AG45:AG46)</f>
        <v>40</v>
      </c>
      <c r="AH47" s="378">
        <f>SUM(AH45:AH46)</f>
        <v>0</v>
      </c>
      <c r="AI47" s="378">
        <f t="shared" si="1"/>
        <v>40</v>
      </c>
      <c r="AJ47" s="378">
        <v>37</v>
      </c>
      <c r="AK47" s="378"/>
      <c r="AL47" s="378">
        <v>37</v>
      </c>
      <c r="AM47" s="378">
        <v>41</v>
      </c>
      <c r="AN47" s="378">
        <v>0</v>
      </c>
      <c r="AO47" s="378">
        <v>41</v>
      </c>
    </row>
    <row r="48" spans="1:41">
      <c r="A48" s="717" t="s">
        <v>714</v>
      </c>
      <c r="B48" s="295" t="s">
        <v>123</v>
      </c>
      <c r="C48" s="319">
        <v>30</v>
      </c>
      <c r="D48" s="319"/>
      <c r="E48" s="322">
        <f>SUM(C48:D48)</f>
        <v>30</v>
      </c>
      <c r="F48" s="319">
        <v>35</v>
      </c>
      <c r="G48" s="319"/>
      <c r="H48" s="322">
        <f>SUM(F48:G48)</f>
        <v>35</v>
      </c>
      <c r="I48" s="451"/>
      <c r="J48" s="451"/>
      <c r="K48" s="452"/>
      <c r="L48" s="451"/>
      <c r="M48" s="451"/>
      <c r="N48" s="452"/>
      <c r="O48" s="451"/>
      <c r="P48" s="451"/>
      <c r="Q48" s="452"/>
      <c r="R48" s="451"/>
      <c r="S48" s="451"/>
      <c r="T48" s="452"/>
      <c r="U48" s="451"/>
      <c r="V48" s="451"/>
      <c r="W48" s="452"/>
      <c r="X48" s="451"/>
      <c r="Y48" s="451"/>
      <c r="Z48" s="452"/>
      <c r="AA48" s="451"/>
      <c r="AB48" s="451"/>
      <c r="AC48" s="452"/>
      <c r="AD48" s="451"/>
      <c r="AE48" s="451"/>
      <c r="AF48" s="452"/>
      <c r="AG48" s="451"/>
      <c r="AH48" s="451"/>
      <c r="AI48" s="452"/>
      <c r="AJ48" s="451"/>
      <c r="AK48" s="451"/>
      <c r="AL48" s="452"/>
      <c r="AM48" s="453"/>
      <c r="AN48" s="453"/>
      <c r="AO48" s="454"/>
    </row>
    <row r="49" spans="1:41">
      <c r="A49" s="718"/>
      <c r="B49" s="296" t="s">
        <v>124</v>
      </c>
      <c r="C49" s="321">
        <v>10</v>
      </c>
      <c r="D49" s="321"/>
      <c r="E49" s="322">
        <f>SUM(C49:D49)</f>
        <v>10</v>
      </c>
      <c r="F49" s="321">
        <v>19</v>
      </c>
      <c r="G49" s="321"/>
      <c r="H49" s="322">
        <f>SUM(F49:G49)</f>
        <v>19</v>
      </c>
      <c r="I49" s="455"/>
      <c r="J49" s="455"/>
      <c r="K49" s="456"/>
      <c r="L49" s="455"/>
      <c r="M49" s="455"/>
      <c r="N49" s="456"/>
      <c r="O49" s="455"/>
      <c r="P49" s="455"/>
      <c r="Q49" s="456"/>
      <c r="R49" s="455"/>
      <c r="S49" s="455"/>
      <c r="T49" s="456"/>
      <c r="U49" s="455"/>
      <c r="V49" s="455"/>
      <c r="W49" s="456"/>
      <c r="X49" s="455"/>
      <c r="Y49" s="455"/>
      <c r="Z49" s="456"/>
      <c r="AA49" s="455"/>
      <c r="AB49" s="455"/>
      <c r="AC49" s="456"/>
      <c r="AD49" s="455"/>
      <c r="AE49" s="455"/>
      <c r="AF49" s="456"/>
      <c r="AG49" s="455"/>
      <c r="AH49" s="455"/>
      <c r="AI49" s="456"/>
      <c r="AJ49" s="455"/>
      <c r="AK49" s="455"/>
      <c r="AL49" s="456"/>
      <c r="AM49" s="453"/>
      <c r="AN49" s="453"/>
      <c r="AO49" s="454"/>
    </row>
    <row r="50" spans="1:41">
      <c r="A50" s="719"/>
      <c r="B50" s="385" t="s">
        <v>282</v>
      </c>
      <c r="C50" s="378">
        <f t="shared" ref="C50:H50" si="44">SUM(C48:C49)</f>
        <v>40</v>
      </c>
      <c r="D50" s="378">
        <f t="shared" si="44"/>
        <v>0</v>
      </c>
      <c r="E50" s="378">
        <f t="shared" si="44"/>
        <v>40</v>
      </c>
      <c r="F50" s="378">
        <f t="shared" si="44"/>
        <v>54</v>
      </c>
      <c r="G50" s="378">
        <f t="shared" si="44"/>
        <v>0</v>
      </c>
      <c r="H50" s="378">
        <f t="shared" si="44"/>
        <v>54</v>
      </c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</row>
    <row r="51" spans="1:41">
      <c r="A51" s="717" t="s">
        <v>394</v>
      </c>
      <c r="B51" s="295" t="s">
        <v>123</v>
      </c>
      <c r="C51" s="319">
        <v>79</v>
      </c>
      <c r="D51" s="319"/>
      <c r="E51" s="322">
        <f>SUM(C51:D51)</f>
        <v>79</v>
      </c>
      <c r="F51" s="319">
        <v>64</v>
      </c>
      <c r="G51" s="319">
        <v>1</v>
      </c>
      <c r="H51" s="322">
        <f>SUM(F51:G51)</f>
        <v>65</v>
      </c>
      <c r="I51" s="319">
        <v>88</v>
      </c>
      <c r="J51" s="319">
        <v>1</v>
      </c>
      <c r="K51" s="322">
        <f>SUM(I51:J51)</f>
        <v>89</v>
      </c>
      <c r="L51" s="319">
        <v>80</v>
      </c>
      <c r="M51" s="319"/>
      <c r="N51" s="322">
        <f>SUM(L51:M51)</f>
        <v>80</v>
      </c>
      <c r="O51" s="319">
        <v>89</v>
      </c>
      <c r="P51" s="319">
        <v>2</v>
      </c>
      <c r="Q51" s="322">
        <f>SUM(O51:P51)</f>
        <v>91</v>
      </c>
      <c r="R51" s="319">
        <v>96</v>
      </c>
      <c r="S51" s="319"/>
      <c r="T51" s="322">
        <f>SUM(R51:S51)</f>
        <v>96</v>
      </c>
      <c r="U51" s="319">
        <v>83</v>
      </c>
      <c r="V51" s="319"/>
      <c r="W51" s="322">
        <f>SUM(U51:V51)</f>
        <v>83</v>
      </c>
      <c r="X51" s="319">
        <v>96</v>
      </c>
      <c r="Y51" s="319"/>
      <c r="Z51" s="322">
        <f>SUM(X51:Y51)</f>
        <v>96</v>
      </c>
      <c r="AA51" s="319">
        <v>78</v>
      </c>
      <c r="AB51" s="319">
        <v>0</v>
      </c>
      <c r="AC51" s="322">
        <f>SUM(AA51:AB51)</f>
        <v>78</v>
      </c>
      <c r="AD51" s="319">
        <v>95</v>
      </c>
      <c r="AE51" s="319">
        <v>0</v>
      </c>
      <c r="AF51" s="322">
        <f t="shared" si="0"/>
        <v>95</v>
      </c>
      <c r="AG51" s="319">
        <v>91</v>
      </c>
      <c r="AH51" s="319">
        <v>1</v>
      </c>
      <c r="AI51" s="322">
        <f t="shared" si="1"/>
        <v>92</v>
      </c>
      <c r="AJ51" s="319">
        <v>76</v>
      </c>
      <c r="AK51" s="319">
        <v>0</v>
      </c>
      <c r="AL51" s="322">
        <v>76</v>
      </c>
      <c r="AM51" s="312">
        <v>55</v>
      </c>
      <c r="AN51" s="312">
        <v>1</v>
      </c>
      <c r="AO51" s="324">
        <v>56</v>
      </c>
    </row>
    <row r="52" spans="1:41">
      <c r="A52" s="718"/>
      <c r="B52" s="296" t="s">
        <v>124</v>
      </c>
      <c r="C52" s="321">
        <v>153</v>
      </c>
      <c r="D52" s="321"/>
      <c r="E52" s="322">
        <f>SUM(C52:D52)</f>
        <v>153</v>
      </c>
      <c r="F52" s="321">
        <v>149</v>
      </c>
      <c r="G52" s="321">
        <v>1</v>
      </c>
      <c r="H52" s="322">
        <f>SUM(F52:G52)</f>
        <v>150</v>
      </c>
      <c r="I52" s="321">
        <v>175</v>
      </c>
      <c r="J52" s="321">
        <v>3</v>
      </c>
      <c r="K52" s="322">
        <f>SUM(I52:J52)</f>
        <v>178</v>
      </c>
      <c r="L52" s="321">
        <v>145</v>
      </c>
      <c r="M52" s="321">
        <v>2</v>
      </c>
      <c r="N52" s="322">
        <f>SUM(L52:M52)</f>
        <v>147</v>
      </c>
      <c r="O52" s="321">
        <v>137</v>
      </c>
      <c r="P52" s="321">
        <v>1</v>
      </c>
      <c r="Q52" s="322">
        <f>SUM(O52:P52)</f>
        <v>138</v>
      </c>
      <c r="R52" s="321">
        <v>172</v>
      </c>
      <c r="S52" s="321"/>
      <c r="T52" s="322">
        <f>SUM(R52:S52)</f>
        <v>172</v>
      </c>
      <c r="U52" s="321">
        <v>190</v>
      </c>
      <c r="V52" s="321">
        <v>2</v>
      </c>
      <c r="W52" s="322">
        <f>SUM(U52:V52)</f>
        <v>192</v>
      </c>
      <c r="X52" s="321">
        <v>216</v>
      </c>
      <c r="Y52" s="321"/>
      <c r="Z52" s="322">
        <f>SUM(X52:Y52)</f>
        <v>216</v>
      </c>
      <c r="AA52" s="321">
        <v>233</v>
      </c>
      <c r="AB52" s="321">
        <v>1</v>
      </c>
      <c r="AC52" s="322">
        <f>SUM(AA52:AB52)</f>
        <v>234</v>
      </c>
      <c r="AD52" s="321">
        <v>223</v>
      </c>
      <c r="AE52" s="321">
        <v>2</v>
      </c>
      <c r="AF52" s="322">
        <f t="shared" si="0"/>
        <v>225</v>
      </c>
      <c r="AG52" s="321">
        <v>272</v>
      </c>
      <c r="AH52" s="321">
        <v>4</v>
      </c>
      <c r="AI52" s="322">
        <f t="shared" si="1"/>
        <v>276</v>
      </c>
      <c r="AJ52" s="321">
        <v>213</v>
      </c>
      <c r="AK52" s="321">
        <v>0</v>
      </c>
      <c r="AL52" s="323">
        <v>213</v>
      </c>
      <c r="AM52" s="312">
        <v>243</v>
      </c>
      <c r="AN52" s="312">
        <v>0</v>
      </c>
      <c r="AO52" s="324">
        <v>243</v>
      </c>
    </row>
    <row r="53" spans="1:41">
      <c r="A53" s="719"/>
      <c r="B53" s="385" t="s">
        <v>282</v>
      </c>
      <c r="C53" s="378">
        <f>SUM(C51:C52)</f>
        <v>232</v>
      </c>
      <c r="D53" s="378">
        <f>SUM(D51:D52)</f>
        <v>0</v>
      </c>
      <c r="E53" s="378">
        <f>SUM(E51:E52)</f>
        <v>232</v>
      </c>
      <c r="F53" s="378">
        <f t="shared" ref="F53:K53" si="45">SUM(F51:F52)</f>
        <v>213</v>
      </c>
      <c r="G53" s="378">
        <f t="shared" si="45"/>
        <v>2</v>
      </c>
      <c r="H53" s="378">
        <f t="shared" si="45"/>
        <v>215</v>
      </c>
      <c r="I53" s="378">
        <f t="shared" si="45"/>
        <v>263</v>
      </c>
      <c r="J53" s="378">
        <f t="shared" si="45"/>
        <v>4</v>
      </c>
      <c r="K53" s="378">
        <f t="shared" si="45"/>
        <v>267</v>
      </c>
      <c r="L53" s="378">
        <f t="shared" ref="L53:Q53" si="46">SUM(L51:L52)</f>
        <v>225</v>
      </c>
      <c r="M53" s="378">
        <f t="shared" si="46"/>
        <v>2</v>
      </c>
      <c r="N53" s="378">
        <f t="shared" si="46"/>
        <v>227</v>
      </c>
      <c r="O53" s="378">
        <f t="shared" si="46"/>
        <v>226</v>
      </c>
      <c r="P53" s="378">
        <f t="shared" si="46"/>
        <v>3</v>
      </c>
      <c r="Q53" s="378">
        <f t="shared" si="46"/>
        <v>229</v>
      </c>
      <c r="R53" s="378">
        <f t="shared" ref="R53:W53" si="47">SUM(R51:R52)</f>
        <v>268</v>
      </c>
      <c r="S53" s="378">
        <f t="shared" si="47"/>
        <v>0</v>
      </c>
      <c r="T53" s="378">
        <f t="shared" si="47"/>
        <v>268</v>
      </c>
      <c r="U53" s="378">
        <f t="shared" si="47"/>
        <v>273</v>
      </c>
      <c r="V53" s="378">
        <f t="shared" si="47"/>
        <v>2</v>
      </c>
      <c r="W53" s="378">
        <f t="shared" si="47"/>
        <v>275</v>
      </c>
      <c r="X53" s="378">
        <f t="shared" ref="X53:AE53" si="48">SUM(X51:X52)</f>
        <v>312</v>
      </c>
      <c r="Y53" s="378">
        <f t="shared" si="48"/>
        <v>0</v>
      </c>
      <c r="Z53" s="378">
        <f t="shared" si="48"/>
        <v>312</v>
      </c>
      <c r="AA53" s="378">
        <f t="shared" si="48"/>
        <v>311</v>
      </c>
      <c r="AB53" s="378">
        <f t="shared" si="48"/>
        <v>1</v>
      </c>
      <c r="AC53" s="378">
        <f t="shared" si="48"/>
        <v>312</v>
      </c>
      <c r="AD53" s="378">
        <f t="shared" si="48"/>
        <v>318</v>
      </c>
      <c r="AE53" s="378">
        <f t="shared" si="48"/>
        <v>2</v>
      </c>
      <c r="AF53" s="378">
        <f t="shared" si="0"/>
        <v>320</v>
      </c>
      <c r="AG53" s="378">
        <f>SUM(AG51:AG52)</f>
        <v>363</v>
      </c>
      <c r="AH53" s="378">
        <f>SUM(AH51:AH52)</f>
        <v>5</v>
      </c>
      <c r="AI53" s="378">
        <f t="shared" si="1"/>
        <v>368</v>
      </c>
      <c r="AJ53" s="378">
        <v>289</v>
      </c>
      <c r="AK53" s="378"/>
      <c r="AL53" s="378">
        <v>289</v>
      </c>
      <c r="AM53" s="378">
        <v>298</v>
      </c>
      <c r="AN53" s="378">
        <v>1</v>
      </c>
      <c r="AO53" s="378">
        <v>299</v>
      </c>
    </row>
    <row r="54" spans="1:41">
      <c r="A54" s="717" t="s">
        <v>668</v>
      </c>
      <c r="B54" s="295" t="s">
        <v>123</v>
      </c>
      <c r="C54" s="319">
        <v>7</v>
      </c>
      <c r="D54" s="319"/>
      <c r="E54" s="322">
        <f>SUM(C54:D54)</f>
        <v>7</v>
      </c>
      <c r="F54" s="319">
        <v>7</v>
      </c>
      <c r="G54" s="319"/>
      <c r="H54" s="322">
        <f>SUM(F54:G54)</f>
        <v>7</v>
      </c>
      <c r="I54" s="319">
        <v>8</v>
      </c>
      <c r="J54" s="319">
        <v>1</v>
      </c>
      <c r="K54" s="322">
        <f>SUM(I54:J54)</f>
        <v>9</v>
      </c>
      <c r="L54" s="451"/>
      <c r="M54" s="451"/>
      <c r="N54" s="452"/>
      <c r="O54" s="451"/>
      <c r="P54" s="451"/>
      <c r="Q54" s="452"/>
      <c r="R54" s="451"/>
      <c r="S54" s="451"/>
      <c r="T54" s="452"/>
      <c r="U54" s="451"/>
      <c r="V54" s="451"/>
      <c r="W54" s="452"/>
      <c r="X54" s="451"/>
      <c r="Y54" s="451"/>
      <c r="Z54" s="452"/>
      <c r="AA54" s="451"/>
      <c r="AB54" s="451"/>
      <c r="AC54" s="452"/>
      <c r="AD54" s="451"/>
      <c r="AE54" s="451"/>
      <c r="AF54" s="452"/>
      <c r="AG54" s="451"/>
      <c r="AH54" s="451"/>
      <c r="AI54" s="452"/>
      <c r="AJ54" s="451"/>
      <c r="AK54" s="451"/>
      <c r="AL54" s="452"/>
      <c r="AM54" s="453"/>
      <c r="AN54" s="453"/>
      <c r="AO54" s="454"/>
    </row>
    <row r="55" spans="1:41">
      <c r="A55" s="718"/>
      <c r="B55" s="296" t="s">
        <v>124</v>
      </c>
      <c r="C55" s="321">
        <v>2</v>
      </c>
      <c r="D55" s="321"/>
      <c r="E55" s="322">
        <f>SUM(C55:D55)</f>
        <v>2</v>
      </c>
      <c r="F55" s="321">
        <v>6</v>
      </c>
      <c r="G55" s="321"/>
      <c r="H55" s="322">
        <f>SUM(F55:G55)</f>
        <v>6</v>
      </c>
      <c r="I55" s="321">
        <v>2</v>
      </c>
      <c r="J55" s="321">
        <v>0</v>
      </c>
      <c r="K55" s="322">
        <f>SUM(I55:J55)</f>
        <v>2</v>
      </c>
      <c r="L55" s="455"/>
      <c r="M55" s="455"/>
      <c r="N55" s="456"/>
      <c r="O55" s="455"/>
      <c r="P55" s="455"/>
      <c r="Q55" s="456"/>
      <c r="R55" s="455"/>
      <c r="S55" s="455"/>
      <c r="T55" s="456"/>
      <c r="U55" s="455"/>
      <c r="V55" s="455"/>
      <c r="W55" s="456"/>
      <c r="X55" s="455"/>
      <c r="Y55" s="455"/>
      <c r="Z55" s="456"/>
      <c r="AA55" s="455"/>
      <c r="AB55" s="455"/>
      <c r="AC55" s="456"/>
      <c r="AD55" s="455"/>
      <c r="AE55" s="455"/>
      <c r="AF55" s="456"/>
      <c r="AG55" s="455"/>
      <c r="AH55" s="455"/>
      <c r="AI55" s="456"/>
      <c r="AJ55" s="455"/>
      <c r="AK55" s="455"/>
      <c r="AL55" s="456"/>
      <c r="AM55" s="453"/>
      <c r="AN55" s="453"/>
      <c r="AO55" s="454"/>
    </row>
    <row r="56" spans="1:41">
      <c r="A56" s="719"/>
      <c r="B56" s="385" t="s">
        <v>282</v>
      </c>
      <c r="C56" s="378">
        <f>SUM(C54:C55)</f>
        <v>9</v>
      </c>
      <c r="D56" s="378">
        <f>SUM(D54:D55)</f>
        <v>0</v>
      </c>
      <c r="E56" s="378">
        <f>SUM(E54:E55)</f>
        <v>9</v>
      </c>
      <c r="F56" s="378">
        <f t="shared" ref="F56:K56" si="49">SUM(F54:F55)</f>
        <v>13</v>
      </c>
      <c r="G56" s="378">
        <f t="shared" si="49"/>
        <v>0</v>
      </c>
      <c r="H56" s="378">
        <f t="shared" si="49"/>
        <v>13</v>
      </c>
      <c r="I56" s="378">
        <f t="shared" si="49"/>
        <v>10</v>
      </c>
      <c r="J56" s="378">
        <f t="shared" si="49"/>
        <v>1</v>
      </c>
      <c r="K56" s="378">
        <f t="shared" si="49"/>
        <v>11</v>
      </c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</row>
    <row r="57" spans="1:41">
      <c r="A57" s="717" t="s">
        <v>122</v>
      </c>
      <c r="B57" s="295" t="s">
        <v>123</v>
      </c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319">
        <v>942</v>
      </c>
      <c r="S57" s="319">
        <v>21</v>
      </c>
      <c r="T57" s="322">
        <f>SUM(R57:S57)</f>
        <v>963</v>
      </c>
      <c r="U57" s="319">
        <v>1142</v>
      </c>
      <c r="V57" s="319">
        <v>17</v>
      </c>
      <c r="W57" s="322">
        <f>SUM(U57:V57)</f>
        <v>1159</v>
      </c>
      <c r="X57" s="319">
        <v>1145</v>
      </c>
      <c r="Y57" s="319">
        <v>8</v>
      </c>
      <c r="Z57" s="322">
        <f>SUM(X57:Y57)</f>
        <v>1153</v>
      </c>
      <c r="AA57" s="319">
        <v>1314</v>
      </c>
      <c r="AB57" s="319">
        <v>13</v>
      </c>
      <c r="AC57" s="322">
        <f>SUM(AA57:AB57)</f>
        <v>1327</v>
      </c>
      <c r="AD57" s="319">
        <v>1250</v>
      </c>
      <c r="AE57" s="319">
        <v>13</v>
      </c>
      <c r="AF57" s="322">
        <f t="shared" si="0"/>
        <v>1263</v>
      </c>
      <c r="AG57" s="319">
        <v>1381</v>
      </c>
      <c r="AH57" s="319">
        <v>7</v>
      </c>
      <c r="AI57" s="322">
        <f t="shared" si="1"/>
        <v>1388</v>
      </c>
      <c r="AJ57" s="319">
        <v>1318</v>
      </c>
      <c r="AK57" s="319">
        <v>7</v>
      </c>
      <c r="AL57" s="322">
        <v>1325</v>
      </c>
      <c r="AM57" s="312">
        <v>1350</v>
      </c>
      <c r="AN57" s="312">
        <v>11</v>
      </c>
      <c r="AO57" s="324">
        <v>1361</v>
      </c>
    </row>
    <row r="58" spans="1:41">
      <c r="A58" s="718"/>
      <c r="B58" s="296" t="s">
        <v>124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321">
        <v>741</v>
      </c>
      <c r="S58" s="321">
        <v>45</v>
      </c>
      <c r="T58" s="322">
        <f>SUM(R58:S58)</f>
        <v>786</v>
      </c>
      <c r="U58" s="321">
        <v>896</v>
      </c>
      <c r="V58" s="321">
        <v>23</v>
      </c>
      <c r="W58" s="322">
        <f>SUM(U58:V58)</f>
        <v>919</v>
      </c>
      <c r="X58" s="321">
        <v>920</v>
      </c>
      <c r="Y58" s="321">
        <v>13</v>
      </c>
      <c r="Z58" s="322">
        <f>SUM(X58:Y58)</f>
        <v>933</v>
      </c>
      <c r="AA58" s="321">
        <v>1317</v>
      </c>
      <c r="AB58" s="321">
        <v>20</v>
      </c>
      <c r="AC58" s="322">
        <f>SUM(AA58:AB58)</f>
        <v>1337</v>
      </c>
      <c r="AD58" s="321">
        <v>1327</v>
      </c>
      <c r="AE58" s="321">
        <v>21</v>
      </c>
      <c r="AF58" s="322">
        <f t="shared" si="0"/>
        <v>1348</v>
      </c>
      <c r="AG58" s="321">
        <v>1497</v>
      </c>
      <c r="AH58" s="321">
        <v>26</v>
      </c>
      <c r="AI58" s="322">
        <f t="shared" si="1"/>
        <v>1523</v>
      </c>
      <c r="AJ58" s="321">
        <v>1297</v>
      </c>
      <c r="AK58" s="321">
        <v>17</v>
      </c>
      <c r="AL58" s="323">
        <v>1314</v>
      </c>
      <c r="AM58" s="312">
        <v>1436</v>
      </c>
      <c r="AN58" s="312">
        <v>14</v>
      </c>
      <c r="AO58" s="324">
        <v>1450</v>
      </c>
    </row>
    <row r="59" spans="1:41">
      <c r="A59" s="719"/>
      <c r="B59" s="385" t="s">
        <v>282</v>
      </c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378">
        <f t="shared" ref="R59:W59" si="50">SUM(R57:R58)</f>
        <v>1683</v>
      </c>
      <c r="S59" s="378">
        <f t="shared" si="50"/>
        <v>66</v>
      </c>
      <c r="T59" s="378">
        <f t="shared" si="50"/>
        <v>1749</v>
      </c>
      <c r="U59" s="378">
        <f t="shared" si="50"/>
        <v>2038</v>
      </c>
      <c r="V59" s="378">
        <f t="shared" si="50"/>
        <v>40</v>
      </c>
      <c r="W59" s="378">
        <f t="shared" si="50"/>
        <v>2078</v>
      </c>
      <c r="X59" s="378">
        <f t="shared" ref="X59:AE59" si="51">SUM(X57:X58)</f>
        <v>2065</v>
      </c>
      <c r="Y59" s="378">
        <f t="shared" si="51"/>
        <v>21</v>
      </c>
      <c r="Z59" s="378">
        <f t="shared" si="51"/>
        <v>2086</v>
      </c>
      <c r="AA59" s="378">
        <f t="shared" si="51"/>
        <v>2631</v>
      </c>
      <c r="AB59" s="378">
        <f t="shared" si="51"/>
        <v>33</v>
      </c>
      <c r="AC59" s="378">
        <f t="shared" si="51"/>
        <v>2664</v>
      </c>
      <c r="AD59" s="378">
        <f t="shared" si="51"/>
        <v>2577</v>
      </c>
      <c r="AE59" s="378">
        <f t="shared" si="51"/>
        <v>34</v>
      </c>
      <c r="AF59" s="378">
        <f t="shared" si="0"/>
        <v>2611</v>
      </c>
      <c r="AG59" s="378">
        <f>SUM(AG57:AG58)</f>
        <v>2878</v>
      </c>
      <c r="AH59" s="378">
        <f>SUM(AH57:AH58)</f>
        <v>33</v>
      </c>
      <c r="AI59" s="378">
        <f t="shared" si="1"/>
        <v>2911</v>
      </c>
      <c r="AJ59" s="378">
        <v>2615</v>
      </c>
      <c r="AK59" s="378">
        <v>24</v>
      </c>
      <c r="AL59" s="378">
        <v>2639</v>
      </c>
      <c r="AM59" s="378">
        <v>2786</v>
      </c>
      <c r="AN59" s="378">
        <v>25</v>
      </c>
      <c r="AO59" s="378">
        <v>2811</v>
      </c>
    </row>
    <row r="60" spans="1:41">
      <c r="A60" s="717" t="s">
        <v>564</v>
      </c>
      <c r="B60" s="295" t="s">
        <v>123</v>
      </c>
      <c r="C60" s="451"/>
      <c r="D60" s="451"/>
      <c r="E60" s="451"/>
      <c r="F60" s="451"/>
      <c r="G60" s="451"/>
      <c r="H60" s="451"/>
      <c r="I60" s="451"/>
      <c r="J60" s="451"/>
      <c r="K60" s="451"/>
      <c r="L60" s="319">
        <v>903</v>
      </c>
      <c r="M60" s="319">
        <v>20</v>
      </c>
      <c r="N60" s="322">
        <f>SUM(L60:M60)</f>
        <v>923</v>
      </c>
      <c r="O60" s="319">
        <v>884</v>
      </c>
      <c r="P60" s="319">
        <v>28</v>
      </c>
      <c r="Q60" s="322">
        <f>SUM(O60:P60)</f>
        <v>912</v>
      </c>
      <c r="R60" s="319">
        <v>3</v>
      </c>
      <c r="S60" s="319"/>
      <c r="T60" s="322">
        <f>SUM(R60:S60)</f>
        <v>3</v>
      </c>
      <c r="U60" s="451"/>
      <c r="V60" s="451"/>
      <c r="W60" s="452"/>
      <c r="X60" s="451"/>
      <c r="Y60" s="451"/>
      <c r="Z60" s="452"/>
      <c r="AA60" s="451"/>
      <c r="AB60" s="451"/>
      <c r="AC60" s="452"/>
      <c r="AD60" s="451"/>
      <c r="AE60" s="451"/>
      <c r="AF60" s="452"/>
      <c r="AG60" s="451"/>
      <c r="AH60" s="451"/>
      <c r="AI60" s="452"/>
      <c r="AJ60" s="451"/>
      <c r="AK60" s="451"/>
      <c r="AL60" s="452"/>
      <c r="AM60" s="453"/>
      <c r="AN60" s="453"/>
      <c r="AO60" s="454"/>
    </row>
    <row r="61" spans="1:41">
      <c r="A61" s="718"/>
      <c r="B61" s="296" t="s">
        <v>124</v>
      </c>
      <c r="C61" s="455"/>
      <c r="D61" s="455"/>
      <c r="E61" s="455"/>
      <c r="F61" s="455"/>
      <c r="G61" s="455"/>
      <c r="H61" s="455"/>
      <c r="I61" s="455"/>
      <c r="J61" s="455"/>
      <c r="K61" s="455"/>
      <c r="L61" s="321">
        <v>694</v>
      </c>
      <c r="M61" s="321">
        <v>105</v>
      </c>
      <c r="N61" s="322">
        <f>SUM(L61:M61)</f>
        <v>799</v>
      </c>
      <c r="O61" s="321">
        <v>776</v>
      </c>
      <c r="P61" s="321">
        <v>89</v>
      </c>
      <c r="Q61" s="322">
        <f>SUM(O61:P61)</f>
        <v>865</v>
      </c>
      <c r="R61" s="321">
        <v>2</v>
      </c>
      <c r="S61" s="321"/>
      <c r="T61" s="322">
        <f>SUM(R61:S61)</f>
        <v>2</v>
      </c>
      <c r="U61" s="455"/>
      <c r="V61" s="455"/>
      <c r="W61" s="452"/>
      <c r="X61" s="455"/>
      <c r="Y61" s="455"/>
      <c r="Z61" s="452"/>
      <c r="AA61" s="455"/>
      <c r="AB61" s="455"/>
      <c r="AC61" s="452"/>
      <c r="AD61" s="455"/>
      <c r="AE61" s="455"/>
      <c r="AF61" s="452"/>
      <c r="AG61" s="455"/>
      <c r="AH61" s="455"/>
      <c r="AI61" s="452"/>
      <c r="AJ61" s="455"/>
      <c r="AK61" s="455"/>
      <c r="AL61" s="456"/>
      <c r="AM61" s="453"/>
      <c r="AN61" s="453"/>
      <c r="AO61" s="454"/>
    </row>
    <row r="62" spans="1:41">
      <c r="A62" s="719"/>
      <c r="B62" s="385" t="s">
        <v>282</v>
      </c>
      <c r="C62" s="456"/>
      <c r="D62" s="456"/>
      <c r="E62" s="456"/>
      <c r="F62" s="456"/>
      <c r="G62" s="456"/>
      <c r="H62" s="456"/>
      <c r="I62" s="456"/>
      <c r="J62" s="456"/>
      <c r="K62" s="456"/>
      <c r="L62" s="378">
        <f t="shared" ref="L62:T62" si="52">SUM(L60:L61)</f>
        <v>1597</v>
      </c>
      <c r="M62" s="378">
        <f t="shared" si="52"/>
        <v>125</v>
      </c>
      <c r="N62" s="378">
        <f t="shared" si="52"/>
        <v>1722</v>
      </c>
      <c r="O62" s="378">
        <f t="shared" si="52"/>
        <v>1660</v>
      </c>
      <c r="P62" s="378">
        <f t="shared" si="52"/>
        <v>117</v>
      </c>
      <c r="Q62" s="378">
        <f t="shared" si="52"/>
        <v>1777</v>
      </c>
      <c r="R62" s="378">
        <f t="shared" si="52"/>
        <v>5</v>
      </c>
      <c r="S62" s="378">
        <f t="shared" si="52"/>
        <v>0</v>
      </c>
      <c r="T62" s="378">
        <f t="shared" si="52"/>
        <v>5</v>
      </c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/>
    </row>
    <row r="63" spans="1:41" ht="12.75" customHeight="1" thickBot="1">
      <c r="A63" s="720" t="s">
        <v>282</v>
      </c>
      <c r="B63" s="721"/>
      <c r="C63" s="642">
        <f t="shared" ref="C63:H63" si="53">SUMIF($B$9:$B$62,"Total",C$9:C$62)</f>
        <v>4656</v>
      </c>
      <c r="D63" s="642">
        <f t="shared" si="53"/>
        <v>76</v>
      </c>
      <c r="E63" s="642">
        <f t="shared" si="53"/>
        <v>4732</v>
      </c>
      <c r="F63" s="628">
        <f t="shared" si="53"/>
        <v>4955</v>
      </c>
      <c r="G63" s="628">
        <f t="shared" si="53"/>
        <v>270</v>
      </c>
      <c r="H63" s="628">
        <f t="shared" si="53"/>
        <v>5225</v>
      </c>
      <c r="I63" s="616">
        <f t="shared" ref="I63:N63" si="54">SUMIF($B$9:$B$62,"Total",I$9:I$62)</f>
        <v>4861</v>
      </c>
      <c r="J63" s="616">
        <f t="shared" si="54"/>
        <v>263</v>
      </c>
      <c r="K63" s="616">
        <f t="shared" si="54"/>
        <v>5124</v>
      </c>
      <c r="L63" s="595">
        <f t="shared" si="54"/>
        <v>4577</v>
      </c>
      <c r="M63" s="595">
        <f t="shared" si="54"/>
        <v>205</v>
      </c>
      <c r="N63" s="595">
        <f t="shared" si="54"/>
        <v>4782</v>
      </c>
      <c r="O63" s="588">
        <f t="shared" ref="O63:T63" si="55">SUMIF($B$9:$B$62,"Total",O$9:O$62)</f>
        <v>4643</v>
      </c>
      <c r="P63" s="588">
        <f t="shared" si="55"/>
        <v>225</v>
      </c>
      <c r="Q63" s="588">
        <f t="shared" si="55"/>
        <v>4868</v>
      </c>
      <c r="R63" s="386">
        <f t="shared" si="55"/>
        <v>4755</v>
      </c>
      <c r="S63" s="416">
        <f t="shared" si="55"/>
        <v>158</v>
      </c>
      <c r="T63" s="416">
        <f t="shared" si="55"/>
        <v>4913</v>
      </c>
      <c r="U63" s="416">
        <f>SUM(U59,U53,U47,U44,U41,U35,U32,U29,U26,U20,U17,U14)</f>
        <v>4999</v>
      </c>
      <c r="V63" s="416">
        <f>SUM(V59,V53,V47,V44,V41,V35,V32,V29,V26,V20,V17,V14)</f>
        <v>136</v>
      </c>
      <c r="W63" s="416">
        <f>SUM(W14,W17,W20,W26,W29,W32,W35,W41,W44,W47,W53,W59)</f>
        <v>5135</v>
      </c>
      <c r="X63" s="416">
        <f>SUM(X59,X53,X47,X44,X41,X35,X32,X29,X26,X20,X17,X14)</f>
        <v>4937</v>
      </c>
      <c r="Y63" s="416">
        <f>SUM(Y59,Y53,Y47,Y44,Y41,Y35,Y32,Y29,Y26,Y20,Y17,Y14)</f>
        <v>85</v>
      </c>
      <c r="Z63" s="416">
        <f>SUM(Z14,Z17,Z20,Z26,Z29,Z32,Z35,Z41,Z44,Z47,Z53,Z59)</f>
        <v>5022</v>
      </c>
      <c r="AA63" s="416">
        <f>SUM(AA59,AA53,AA47,AA44,AA41,AA35,AA32,AA29,AA26,AA20,AA17,AA14)</f>
        <v>4969</v>
      </c>
      <c r="AB63" s="416">
        <f>SUM(AB59,AB53,AB47,AB44,AB41,AB35,AB32,AB29,AB26,AB20,AB17,AB14)</f>
        <v>65</v>
      </c>
      <c r="AC63" s="416">
        <f>SUM(AC14,AC17,AC20,AC26,AC29,AC32,AC35,AC41,AC44,AC47,AC53,AC59)</f>
        <v>5034</v>
      </c>
      <c r="AD63" s="416">
        <f t="shared" ref="AD63:AI63" si="56">SUMIF($B$9:$B$59,"Total",AD9:AD59)</f>
        <v>4544</v>
      </c>
      <c r="AE63" s="416">
        <f t="shared" si="56"/>
        <v>45</v>
      </c>
      <c r="AF63" s="416">
        <f t="shared" si="56"/>
        <v>4589</v>
      </c>
      <c r="AG63" s="416">
        <f t="shared" si="56"/>
        <v>5064</v>
      </c>
      <c r="AH63" s="416">
        <f t="shared" si="56"/>
        <v>71</v>
      </c>
      <c r="AI63" s="416">
        <f t="shared" si="56"/>
        <v>5135</v>
      </c>
      <c r="AJ63" s="416">
        <v>4692</v>
      </c>
      <c r="AK63" s="416">
        <v>39</v>
      </c>
      <c r="AL63" s="416">
        <v>4731</v>
      </c>
      <c r="AM63" s="387">
        <v>4776</v>
      </c>
      <c r="AN63" s="387">
        <v>52</v>
      </c>
      <c r="AO63" s="387">
        <v>4828</v>
      </c>
    </row>
    <row r="65" spans="1:41" s="138" customFormat="1">
      <c r="A65" s="138" t="s">
        <v>302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</row>
    <row r="66" spans="1:41" s="138" customFormat="1">
      <c r="A66" s="631" t="s">
        <v>717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</row>
  </sheetData>
  <mergeCells count="34">
    <mergeCell ref="A30:A32"/>
    <mergeCell ref="A63:B63"/>
    <mergeCell ref="A33:A35"/>
    <mergeCell ref="A39:A41"/>
    <mergeCell ref="A42:A44"/>
    <mergeCell ref="A45:A47"/>
    <mergeCell ref="A60:A62"/>
    <mergeCell ref="A54:A56"/>
    <mergeCell ref="A51:A53"/>
    <mergeCell ref="A57:A59"/>
    <mergeCell ref="A48:A50"/>
    <mergeCell ref="A36:A38"/>
    <mergeCell ref="A27:A29"/>
    <mergeCell ref="A15:A17"/>
    <mergeCell ref="U7:W7"/>
    <mergeCell ref="L7:N7"/>
    <mergeCell ref="I7:K7"/>
    <mergeCell ref="R7:T7"/>
    <mergeCell ref="A9:A11"/>
    <mergeCell ref="A12:A14"/>
    <mergeCell ref="A21:A23"/>
    <mergeCell ref="A18:A20"/>
    <mergeCell ref="A24:A26"/>
    <mergeCell ref="AM7:AO7"/>
    <mergeCell ref="A7:A8"/>
    <mergeCell ref="B7:B8"/>
    <mergeCell ref="O7:Q7"/>
    <mergeCell ref="F7:H7"/>
    <mergeCell ref="X7:Z7"/>
    <mergeCell ref="AA7:AC7"/>
    <mergeCell ref="AD7:AF7"/>
    <mergeCell ref="AG7:AI7"/>
    <mergeCell ref="C7:E7"/>
    <mergeCell ref="AJ7:AL7"/>
  </mergeCells>
  <phoneticPr fontId="2" type="noConversion"/>
  <hyperlinks>
    <hyperlink ref="A65" location="Definitions!A1" display="Click here to see notes, definitions, and source" xr:uid="{00000000-0004-0000-0800-000000000000}"/>
    <hyperlink ref="AN1" location="'Table of Contents'!A1" tooltip="Contents" display="'Table of Contents'!A1" xr:uid="{00000000-0004-0000-0800-000001000000}"/>
  </hyperlinks>
  <printOptions horizontalCentered="1"/>
  <pageMargins left="0.4" right="0.4" top="0.6" bottom="0.6" header="0.5" footer="0.5"/>
  <pageSetup fitToWidth="4" fitToHeight="2" orientation="landscape" r:id="rId1"/>
  <headerFooter alignWithMargins="0"/>
  <rowBreaks count="1" manualBreakCount="1">
    <brk id="38" max="16383" man="1"/>
  </rowBreaks>
  <ignoredErrors>
    <ignoredError sqref="N57:AP61 N14:AP20 N51:AP53 N24:AP35 N39:AP47 N63:AP64 N62:O62 Q62:R62 T62:AP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41</vt:i4>
      </vt:variant>
    </vt:vector>
  </HeadingPairs>
  <TitlesOfParts>
    <vt:vector size="72" baseType="lpstr">
      <vt:lpstr>Table of Contents</vt:lpstr>
      <vt:lpstr>All lst Timers</vt:lpstr>
      <vt:lpstr>Type of Res for Fees</vt:lpstr>
      <vt:lpstr>Status_Gender</vt:lpstr>
      <vt:lpstr>FTF_% of UG</vt:lpstr>
      <vt:lpstr>FTF College</vt:lpstr>
      <vt:lpstr>Full-Time_FTF_College</vt:lpstr>
      <vt:lpstr>IR Level &amp; Market</vt:lpstr>
      <vt:lpstr>FTF_Cit_Col_Gend</vt:lpstr>
      <vt:lpstr>Gender &amp; Market</vt:lpstr>
      <vt:lpstr>Primary Market</vt:lpstr>
      <vt:lpstr>Major Count</vt:lpstr>
      <vt:lpstr>Top Ten WV Counties</vt:lpstr>
      <vt:lpstr>FTF_US_Gend-State</vt:lpstr>
      <vt:lpstr>FTF_States_Terr_Country</vt:lpstr>
      <vt:lpstr>FTF_County</vt:lpstr>
      <vt:lpstr>FTF_Res_States</vt:lpstr>
      <vt:lpstr>FTF_Race</vt:lpstr>
      <vt:lpstr>FTF_NR-Country</vt:lpstr>
      <vt:lpstr>Prev Yr HS Grad_Gender</vt:lpstr>
      <vt:lpstr>FTF_Profile</vt:lpstr>
      <vt:lpstr>FTF_ACT_Comp</vt:lpstr>
      <vt:lpstr>FTF_ACT</vt:lpstr>
      <vt:lpstr>FTF_ACT_Res</vt:lpstr>
      <vt:lpstr>FTF_ACT_College</vt:lpstr>
      <vt:lpstr>FTF_SAT Tot</vt:lpstr>
      <vt:lpstr>FTF_SAT_Res</vt:lpstr>
      <vt:lpstr>FTF_SAT_Gender</vt:lpstr>
      <vt:lpstr>FTF_SAT_College</vt:lpstr>
      <vt:lpstr>FTF_Reten</vt:lpstr>
      <vt:lpstr>Definitions</vt:lpstr>
      <vt:lpstr>'All lst Timers'!Print_Area</vt:lpstr>
      <vt:lpstr>Definitions!Print_Area</vt:lpstr>
      <vt:lpstr>'FTF College'!Print_Area</vt:lpstr>
      <vt:lpstr>'FTF_% of UG'!Print_Area</vt:lpstr>
      <vt:lpstr>FTF_ACT!Print_Area</vt:lpstr>
      <vt:lpstr>FTF_ACT_College!Print_Area</vt:lpstr>
      <vt:lpstr>FTF_ACT_Comp!Print_Area</vt:lpstr>
      <vt:lpstr>FTF_ACT_Res!Print_Area</vt:lpstr>
      <vt:lpstr>FTF_County!Print_Area</vt:lpstr>
      <vt:lpstr>'FTF_NR-Country'!Print_Area</vt:lpstr>
      <vt:lpstr>FTF_Profile!Print_Area</vt:lpstr>
      <vt:lpstr>FTF_Race!Print_Area</vt:lpstr>
      <vt:lpstr>FTF_Res_States!Print_Area</vt:lpstr>
      <vt:lpstr>FTF_Reten!Print_Area</vt:lpstr>
      <vt:lpstr>'FTF_SAT Tot'!Print_Area</vt:lpstr>
      <vt:lpstr>FTF_SAT_College!Print_Area</vt:lpstr>
      <vt:lpstr>FTF_SAT_Gender!Print_Area</vt:lpstr>
      <vt:lpstr>FTF_SAT_Res!Print_Area</vt:lpstr>
      <vt:lpstr>'FTF_US_Gend-State'!Print_Area</vt:lpstr>
      <vt:lpstr>'Full-Time_FTF_College'!Print_Area</vt:lpstr>
      <vt:lpstr>'IR Level &amp; Market'!Print_Area</vt:lpstr>
      <vt:lpstr>'Prev Yr HS Grad_Gender'!Print_Area</vt:lpstr>
      <vt:lpstr>'Primary Market'!Print_Area</vt:lpstr>
      <vt:lpstr>Status_Gender!Print_Area</vt:lpstr>
      <vt:lpstr>'Table of Contents'!Print_Area</vt:lpstr>
      <vt:lpstr>'Type of Res for Fees'!Print_Area</vt:lpstr>
      <vt:lpstr>'All lst Timers'!Print_Titles</vt:lpstr>
      <vt:lpstr>'FTF College'!Print_Titles</vt:lpstr>
      <vt:lpstr>FTF_ACT_College!Print_Titles</vt:lpstr>
      <vt:lpstr>FTF_Cit_Col_Gend!Print_Titles</vt:lpstr>
      <vt:lpstr>FTF_County!Print_Titles</vt:lpstr>
      <vt:lpstr>'FTF_NR-Country'!Print_Titles</vt:lpstr>
      <vt:lpstr>FTF_Res_States!Print_Titles</vt:lpstr>
      <vt:lpstr>FTF_SAT_College!Print_Titles</vt:lpstr>
      <vt:lpstr>FTF_States_Terr_Country!Print_Titles</vt:lpstr>
      <vt:lpstr>'FTF_US_Gend-State'!Print_Titles</vt:lpstr>
      <vt:lpstr>'Full-Time_FTF_College'!Print_Titles</vt:lpstr>
      <vt:lpstr>'IR Level &amp; Market'!Print_Titles</vt:lpstr>
      <vt:lpstr>'Major Count'!Print_Titles</vt:lpstr>
      <vt:lpstr>'Prev Yr HS Grad_Gender'!Print_Titles</vt:lpstr>
      <vt:lpstr>Status_Gender!Print_Titles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Deborah Wilson </cp:lastModifiedBy>
  <cp:lastPrinted>2019-07-12T17:53:40Z</cp:lastPrinted>
  <dcterms:created xsi:type="dcterms:W3CDTF">2005-11-30T16:39:45Z</dcterms:created>
  <dcterms:modified xsi:type="dcterms:W3CDTF">2019-07-16T13:46:59Z</dcterms:modified>
</cp:coreProperties>
</file>