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770" activeTab="0"/>
  </bookViews>
  <sheets>
    <sheet name="Contents" sheetId="1" r:id="rId1"/>
    <sheet name="Level" sheetId="2" r:id="rId2"/>
    <sheet name="Lev &amp; Status" sheetId="3" r:id="rId3"/>
    <sheet name="Lev &amp; Camp" sheetId="4" r:id="rId4"/>
    <sheet name="Lev &amp; Gend" sheetId="5" r:id="rId5"/>
    <sheet name="Lev &amp; Rank" sheetId="6" r:id="rId6"/>
    <sheet name="Lev_Rank_Gen" sheetId="7" r:id="rId7"/>
    <sheet name="New Students" sheetId="8" r:id="rId8"/>
    <sheet name="Residency for Fees" sheetId="9" r:id="rId9"/>
    <sheet name="Definitions" sheetId="10" r:id="rId10"/>
  </sheets>
  <definedNames>
    <definedName name="_xlnm.Print_Area" localSheetId="0">'Contents'!$A$1:$C$23</definedName>
    <definedName name="_xlnm.Print_Area" localSheetId="9">'Definitions'!$A$1:$G$35</definedName>
    <definedName name="_xlnm.Print_Area" localSheetId="4">'Lev &amp; Gend'!$A$1:$F$56</definedName>
    <definedName name="_xlnm.Print_Area" localSheetId="5">'Lev &amp; Rank'!$A$1:$O$24</definedName>
    <definedName name="_xlnm.Print_Area" localSheetId="1">'Level'!$A$1:$E$26</definedName>
    <definedName name="_xlnm.Print_Titles" localSheetId="3">'Lev &amp; Camp'!$1:$6</definedName>
    <definedName name="_xlnm.Print_Titles" localSheetId="4">'Lev &amp; Gend'!$1:$6</definedName>
    <definedName name="_xlnm.Print_Titles" localSheetId="5">'Lev &amp; Rank'!$1:$7</definedName>
    <definedName name="_xlnm.Print_Titles" localSheetId="2">'Lev &amp; Status'!$1:$6</definedName>
    <definedName name="_xlnm.Print_Titles" localSheetId="6">'Lev_Rank_Gen'!$1:$6</definedName>
    <definedName name="_xlnm.Print_Titles" localSheetId="7">'New Students'!$1:$7</definedName>
    <definedName name="_xlnm.Print_Titles" localSheetId="8">'Residency for Fees'!$1:$6</definedName>
  </definedNames>
  <calcPr fullCalcOnLoad="1"/>
</workbook>
</file>

<file path=xl/sharedStrings.xml><?xml version="1.0" encoding="utf-8"?>
<sst xmlns="http://schemas.openxmlformats.org/spreadsheetml/2006/main" count="627" uniqueCount="88">
  <si>
    <t>Headcount Enrollment</t>
  </si>
  <si>
    <t>Total University</t>
  </si>
  <si>
    <t>West Virginia University - Main Campus</t>
  </si>
  <si>
    <t>Contents</t>
  </si>
  <si>
    <t>Click on Title Below</t>
  </si>
  <si>
    <t>By Level</t>
  </si>
  <si>
    <t>West Virginia University – Main Campus</t>
  </si>
  <si>
    <t>Level</t>
  </si>
  <si>
    <t>Total</t>
  </si>
  <si>
    <t>Fall 2006</t>
  </si>
  <si>
    <t>Fall 2005</t>
  </si>
  <si>
    <t>Fall 2004</t>
  </si>
  <si>
    <t xml:space="preserve">Headcount Enrollment </t>
  </si>
  <si>
    <t xml:space="preserve">By Level and Status </t>
  </si>
  <si>
    <t>Full-Time</t>
  </si>
  <si>
    <t>Part-Time</t>
  </si>
  <si>
    <t>Undergraduate</t>
  </si>
  <si>
    <t>Graduate</t>
  </si>
  <si>
    <t>First-Professional</t>
  </si>
  <si>
    <t>By Gender and Level</t>
  </si>
  <si>
    <t>Male</t>
  </si>
  <si>
    <t>Female</t>
  </si>
  <si>
    <t>By Rank and Level</t>
  </si>
  <si>
    <t>First-Time Freshmen</t>
  </si>
  <si>
    <t>Other Freshmen</t>
  </si>
  <si>
    <t xml:space="preserve">By Campus and Level </t>
  </si>
  <si>
    <t>Transfer Student</t>
  </si>
  <si>
    <t>Definitions</t>
  </si>
  <si>
    <t>Click here to go to Contents</t>
  </si>
  <si>
    <t>Fall 2007</t>
  </si>
  <si>
    <t>Fall 2008</t>
  </si>
  <si>
    <t>Fall 2009</t>
  </si>
  <si>
    <t>Professional</t>
  </si>
  <si>
    <t xml:space="preserve">By Rank and Gender </t>
  </si>
  <si>
    <t>Fall 2010</t>
  </si>
  <si>
    <t xml:space="preserve"> Student Level</t>
  </si>
  <si>
    <t>Term</t>
  </si>
  <si>
    <t>Fall 2011</t>
  </si>
  <si>
    <t>Gender</t>
  </si>
  <si>
    <t>Unclssified Undergrad</t>
  </si>
  <si>
    <t>Sophomore</t>
  </si>
  <si>
    <t>Junior</t>
  </si>
  <si>
    <t>Senior</t>
  </si>
  <si>
    <t>Masters Graduate</t>
  </si>
  <si>
    <t>Doctoral Graduate</t>
  </si>
  <si>
    <t>Non-degree Grad</t>
  </si>
  <si>
    <t>Total Undergraduate</t>
  </si>
  <si>
    <t>Total Graduate</t>
  </si>
  <si>
    <t>On</t>
  </si>
  <si>
    <t>EL Only</t>
  </si>
  <si>
    <t>Off</t>
  </si>
  <si>
    <t>Freshman</t>
  </si>
  <si>
    <t>Unclassified Undergraduate</t>
  </si>
  <si>
    <t>Masters</t>
  </si>
  <si>
    <t>Doctoral</t>
  </si>
  <si>
    <t>Total Headcount</t>
  </si>
  <si>
    <t>First-time Graduate Student</t>
  </si>
  <si>
    <t>First-time Freshmen</t>
  </si>
  <si>
    <t>New Student Enrollment</t>
  </si>
  <si>
    <t>By Type of Registration</t>
  </si>
  <si>
    <t>First-time Professional</t>
  </si>
  <si>
    <t>New Student Enrollment by Type of Registration</t>
  </si>
  <si>
    <t>Student Level</t>
  </si>
  <si>
    <t>Level and Status</t>
  </si>
  <si>
    <t>Level and Gender</t>
  </si>
  <si>
    <t xml:space="preserve">Level and Rank </t>
  </si>
  <si>
    <t>Level, Rank, and Gender</t>
  </si>
  <si>
    <t>Level and On/Off Campus</t>
  </si>
  <si>
    <t>Campus</t>
  </si>
  <si>
    <t>Source:  WV HEPC Student Files</t>
  </si>
  <si>
    <t>Total University - Main Campus</t>
  </si>
  <si>
    <t xml:space="preserve">By Level and Residency (for fee purposes) </t>
  </si>
  <si>
    <t>Resident</t>
  </si>
  <si>
    <t>Residency</t>
  </si>
  <si>
    <t xml:space="preserve"> </t>
  </si>
  <si>
    <t>% WV Residency</t>
  </si>
  <si>
    <t>Residency for Fees</t>
  </si>
  <si>
    <t>Fall 2012</t>
  </si>
  <si>
    <t>Nonresident</t>
  </si>
  <si>
    <t>Fall 2013</t>
  </si>
  <si>
    <t>Fall 2014</t>
  </si>
  <si>
    <t>Fall 2015</t>
  </si>
  <si>
    <t>Fall 2016</t>
  </si>
  <si>
    <t>Graduate Certificates</t>
  </si>
  <si>
    <t>Fall 2017</t>
  </si>
  <si>
    <t>Fall 2018</t>
  </si>
  <si>
    <t>Fall 2004 - Fall 2019</t>
  </si>
  <si>
    <t>Fall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</si>
</sst>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 \)"/>
    <numFmt numFmtId="165" formatCode="#,##0_);\(#,##0_)"/>
    <numFmt numFmtId="166" formatCode="#,##0\ _);\(#,##0\ 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General_}"/>
    <numFmt numFmtId="173" formatCode="0.0"/>
    <numFmt numFmtId="174" formatCode="#,##0.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4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3" tint="0.59999001026153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72" fontId="1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53" applyFont="1" applyAlignment="1" applyProtection="1">
      <alignment vertical="center"/>
      <protection/>
    </xf>
    <xf numFmtId="0" fontId="9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3" fontId="11" fillId="33" borderId="10" xfId="0" applyNumberFormat="1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3" fontId="2" fillId="35" borderId="11" xfId="0" applyNumberFormat="1" applyFont="1" applyFill="1" applyBorder="1" applyAlignment="1">
      <alignment horizontal="right" vertical="center" indent="2"/>
    </xf>
    <xf numFmtId="3" fontId="0" fillId="0" borderId="12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11" fillId="33" borderId="14" xfId="0" applyNumberFormat="1" applyFont="1" applyFill="1" applyBorder="1" applyAlignment="1">
      <alignment horizontal="right" vertical="center" wrapText="1" indent="1"/>
    </xf>
    <xf numFmtId="0" fontId="11" fillId="34" borderId="15" xfId="0" applyFont="1" applyFill="1" applyBorder="1" applyAlignment="1">
      <alignment horizontal="left" vertical="center" wrapText="1"/>
    </xf>
    <xf numFmtId="3" fontId="11" fillId="33" borderId="15" xfId="0" applyNumberFormat="1" applyFont="1" applyFill="1" applyBorder="1" applyAlignment="1">
      <alignment horizontal="right" vertical="center" wrapText="1" indent="1"/>
    </xf>
    <xf numFmtId="0" fontId="42" fillId="36" borderId="16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42" fillId="36" borderId="18" xfId="0" applyFont="1" applyFill="1" applyBorder="1" applyAlignment="1">
      <alignment vertical="center" wrapText="1"/>
    </xf>
    <xf numFmtId="0" fontId="42" fillId="36" borderId="19" xfId="0" applyFont="1" applyFill="1" applyBorder="1" applyAlignment="1">
      <alignment vertical="center" wrapText="1"/>
    </xf>
    <xf numFmtId="3" fontId="0" fillId="0" borderId="2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3" fontId="11" fillId="33" borderId="23" xfId="0" applyNumberFormat="1" applyFont="1" applyFill="1" applyBorder="1" applyAlignment="1">
      <alignment horizontal="right" vertical="center" wrapText="1" indent="1"/>
    </xf>
    <xf numFmtId="3" fontId="11" fillId="33" borderId="24" xfId="0" applyNumberFormat="1" applyFont="1" applyFill="1" applyBorder="1" applyAlignment="1">
      <alignment horizontal="right" vertical="center" wrapText="1" indent="1"/>
    </xf>
    <xf numFmtId="0" fontId="4" fillId="36" borderId="25" xfId="0" applyFont="1" applyFill="1" applyBorder="1" applyAlignment="1">
      <alignment vertical="center" wrapText="1"/>
    </xf>
    <xf numFmtId="0" fontId="4" fillId="36" borderId="25" xfId="0" applyFont="1" applyFill="1" applyBorder="1" applyAlignment="1">
      <alignment horizontal="center" vertical="center" wrapText="1"/>
    </xf>
    <xf numFmtId="3" fontId="10" fillId="32" borderId="26" xfId="0" applyNumberFormat="1" applyFont="1" applyFill="1" applyBorder="1" applyAlignment="1">
      <alignment horizontal="right" vertical="center" wrapText="1" indent="1"/>
    </xf>
    <xf numFmtId="0" fontId="0" fillId="0" borderId="27" xfId="0" applyBorder="1" applyAlignment="1">
      <alignment vertical="center"/>
    </xf>
    <xf numFmtId="3" fontId="11" fillId="33" borderId="28" xfId="0" applyNumberFormat="1" applyFont="1" applyFill="1" applyBorder="1" applyAlignment="1">
      <alignment horizontal="right" vertical="center" wrapText="1" indent="1"/>
    </xf>
    <xf numFmtId="0" fontId="42" fillId="36" borderId="18" xfId="0" applyFont="1" applyFill="1" applyBorder="1" applyAlignment="1">
      <alignment vertical="center"/>
    </xf>
    <xf numFmtId="0" fontId="42" fillId="36" borderId="19" xfId="0" applyFont="1" applyFill="1" applyBorder="1" applyAlignment="1">
      <alignment vertical="center"/>
    </xf>
    <xf numFmtId="0" fontId="42" fillId="36" borderId="19" xfId="0" applyFont="1" applyFill="1" applyBorder="1" applyAlignment="1">
      <alignment horizontal="center" vertical="center"/>
    </xf>
    <xf numFmtId="0" fontId="42" fillId="36" borderId="29" xfId="0" applyFont="1" applyFill="1" applyBorder="1" applyAlignment="1">
      <alignment horizontal="center" vertical="center"/>
    </xf>
    <xf numFmtId="0" fontId="55" fillId="0" borderId="0" xfId="53" applyFont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59">
      <alignment/>
      <protection/>
    </xf>
    <xf numFmtId="0" fontId="9" fillId="33" borderId="0" xfId="59" applyFont="1" applyFill="1" applyAlignment="1">
      <alignment vertical="center"/>
      <protection/>
    </xf>
    <xf numFmtId="0" fontId="10" fillId="33" borderId="0" xfId="59" applyFont="1" applyFill="1" applyAlignment="1">
      <alignment vertical="center"/>
      <protection/>
    </xf>
    <xf numFmtId="3" fontId="11" fillId="33" borderId="10" xfId="59" applyNumberFormat="1" applyFont="1" applyFill="1" applyBorder="1" applyAlignment="1">
      <alignment horizontal="right" vertical="center" wrapText="1" indent="1"/>
      <protection/>
    </xf>
    <xf numFmtId="0" fontId="13" fillId="33" borderId="0" xfId="59" applyFont="1" applyFill="1" applyAlignment="1">
      <alignment vertical="center"/>
      <protection/>
    </xf>
    <xf numFmtId="0" fontId="2" fillId="34" borderId="10" xfId="59" applyFont="1" applyFill="1" applyBorder="1" applyAlignment="1">
      <alignment horizontal="left" vertical="center" wrapText="1"/>
      <protection/>
    </xf>
    <xf numFmtId="0" fontId="2" fillId="34" borderId="14" xfId="59" applyFont="1" applyFill="1" applyBorder="1" applyAlignment="1">
      <alignment horizontal="left" vertical="center" wrapText="1"/>
      <protection/>
    </xf>
    <xf numFmtId="3" fontId="11" fillId="33" borderId="14" xfId="59" applyNumberFormat="1" applyFont="1" applyFill="1" applyBorder="1" applyAlignment="1">
      <alignment horizontal="right" vertical="center" wrapText="1" indent="1"/>
      <protection/>
    </xf>
    <xf numFmtId="0" fontId="2" fillId="34" borderId="15" xfId="59" applyFont="1" applyFill="1" applyBorder="1" applyAlignment="1">
      <alignment horizontal="left" vertical="center" wrapText="1"/>
      <protection/>
    </xf>
    <xf numFmtId="3" fontId="11" fillId="33" borderId="15" xfId="59" applyNumberFormat="1" applyFont="1" applyFill="1" applyBorder="1" applyAlignment="1">
      <alignment horizontal="right" vertical="center" wrapText="1" indent="1"/>
      <protection/>
    </xf>
    <xf numFmtId="0" fontId="42" fillId="36" borderId="29" xfId="0" applyFont="1" applyFill="1" applyBorder="1" applyAlignment="1">
      <alignment horizontal="center" vertical="center" wrapText="1"/>
    </xf>
    <xf numFmtId="0" fontId="55" fillId="0" borderId="0" xfId="53" applyFont="1" applyAlignment="1" applyProtection="1">
      <alignment horizontal="right" vertical="center"/>
      <protection/>
    </xf>
    <xf numFmtId="0" fontId="56" fillId="0" borderId="0" xfId="0" applyFont="1" applyAlignment="1">
      <alignment horizontal="right" vertical="center"/>
    </xf>
    <xf numFmtId="0" fontId="4" fillId="36" borderId="21" xfId="0" applyFont="1" applyFill="1" applyBorder="1" applyAlignment="1">
      <alignment vertical="center" wrapText="1"/>
    </xf>
    <xf numFmtId="0" fontId="42" fillId="36" borderId="18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>
      <alignment horizontal="right" vertical="center" indent="2"/>
    </xf>
    <xf numFmtId="3" fontId="2" fillId="35" borderId="32" xfId="0" applyNumberFormat="1" applyFont="1" applyFill="1" applyBorder="1" applyAlignment="1">
      <alignment horizontal="right" vertical="center" indent="2"/>
    </xf>
    <xf numFmtId="3" fontId="10" fillId="35" borderId="33" xfId="0" applyNumberFormat="1" applyFont="1" applyFill="1" applyBorder="1" applyAlignment="1">
      <alignment horizontal="center" vertical="center" wrapText="1"/>
    </xf>
    <xf numFmtId="3" fontId="11" fillId="33" borderId="34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3" fontId="10" fillId="35" borderId="26" xfId="0" applyNumberFormat="1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vertical="center"/>
    </xf>
    <xf numFmtId="3" fontId="2" fillId="22" borderId="36" xfId="0" applyNumberFormat="1" applyFont="1" applyFill="1" applyBorder="1" applyAlignment="1">
      <alignment horizontal="right" vertical="center" wrapText="1" indent="1"/>
    </xf>
    <xf numFmtId="3" fontId="2" fillId="22" borderId="34" xfId="0" applyNumberFormat="1" applyFont="1" applyFill="1" applyBorder="1" applyAlignment="1">
      <alignment horizontal="right" vertical="center" wrapText="1" indent="1"/>
    </xf>
    <xf numFmtId="3" fontId="2" fillId="22" borderId="26" xfId="0" applyNumberFormat="1" applyFont="1" applyFill="1" applyBorder="1" applyAlignment="1">
      <alignment horizontal="right" vertical="center" wrapText="1" indent="1"/>
    </xf>
    <xf numFmtId="3" fontId="11" fillId="34" borderId="37" xfId="0" applyNumberFormat="1" applyFont="1" applyFill="1" applyBorder="1" applyAlignment="1">
      <alignment horizontal="right" vertical="center" wrapText="1" indent="1"/>
    </xf>
    <xf numFmtId="3" fontId="11" fillId="34" borderId="33" xfId="0" applyNumberFormat="1" applyFont="1" applyFill="1" applyBorder="1" applyAlignment="1">
      <alignment horizontal="right" vertical="center" wrapText="1" indent="1"/>
    </xf>
    <xf numFmtId="3" fontId="11" fillId="34" borderId="38" xfId="0" applyNumberFormat="1" applyFont="1" applyFill="1" applyBorder="1" applyAlignment="1">
      <alignment horizontal="right" vertical="center" wrapText="1" indent="1"/>
    </xf>
    <xf numFmtId="0" fontId="2" fillId="22" borderId="34" xfId="0" applyFont="1" applyFill="1" applyBorder="1" applyAlignment="1">
      <alignment horizontal="center" vertical="center" wrapText="1"/>
    </xf>
    <xf numFmtId="3" fontId="2" fillId="22" borderId="31" xfId="0" applyNumberFormat="1" applyFont="1" applyFill="1" applyBorder="1" applyAlignment="1">
      <alignment horizontal="right" vertical="center"/>
    </xf>
    <xf numFmtId="3" fontId="2" fillId="22" borderId="3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" fillId="22" borderId="3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4" borderId="27" xfId="0" applyFont="1" applyFill="1" applyBorder="1" applyAlignment="1">
      <alignment vertical="center" wrapText="1"/>
    </xf>
    <xf numFmtId="3" fontId="0" fillId="34" borderId="27" xfId="0" applyNumberFormat="1" applyFont="1" applyFill="1" applyBorder="1" applyAlignment="1">
      <alignment vertical="center" wrapText="1"/>
    </xf>
    <xf numFmtId="3" fontId="2" fillId="34" borderId="39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3" fontId="0" fillId="34" borderId="12" xfId="0" applyNumberFormat="1" applyFont="1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vertical="center" wrapText="1"/>
    </xf>
    <xf numFmtId="0" fontId="2" fillId="22" borderId="31" xfId="0" applyFont="1" applyFill="1" applyBorder="1" applyAlignment="1">
      <alignment vertical="center" wrapText="1"/>
    </xf>
    <xf numFmtId="3" fontId="2" fillId="22" borderId="31" xfId="0" applyNumberFormat="1" applyFont="1" applyFill="1" applyBorder="1" applyAlignment="1">
      <alignment vertical="center" wrapText="1"/>
    </xf>
    <xf numFmtId="3" fontId="2" fillId="22" borderId="32" xfId="0" applyNumberFormat="1" applyFont="1" applyFill="1" applyBorder="1" applyAlignment="1">
      <alignment vertical="center" wrapText="1"/>
    </xf>
    <xf numFmtId="3" fontId="11" fillId="34" borderId="14" xfId="59" applyNumberFormat="1" applyFont="1" applyFill="1" applyBorder="1" applyAlignment="1">
      <alignment horizontal="right" vertical="center" wrapText="1" indent="1"/>
      <protection/>
    </xf>
    <xf numFmtId="3" fontId="11" fillId="34" borderId="10" xfId="59" applyNumberFormat="1" applyFont="1" applyFill="1" applyBorder="1" applyAlignment="1">
      <alignment horizontal="right" vertical="center" wrapText="1" indent="1"/>
      <protection/>
    </xf>
    <xf numFmtId="3" fontId="11" fillId="34" borderId="15" xfId="59" applyNumberFormat="1" applyFont="1" applyFill="1" applyBorder="1" applyAlignment="1">
      <alignment horizontal="right" vertical="center" wrapText="1" indent="1"/>
      <protection/>
    </xf>
    <xf numFmtId="0" fontId="2" fillId="22" borderId="34" xfId="59" applyFont="1" applyFill="1" applyBorder="1" applyAlignment="1">
      <alignment horizontal="left" vertical="center" wrapText="1"/>
      <protection/>
    </xf>
    <xf numFmtId="3" fontId="2" fillId="22" borderId="34" xfId="59" applyNumberFormat="1" applyFont="1" applyFill="1" applyBorder="1" applyAlignment="1">
      <alignment horizontal="right" vertical="center" wrapText="1" indent="1"/>
      <protection/>
    </xf>
    <xf numFmtId="3" fontId="2" fillId="22" borderId="26" xfId="59" applyNumberFormat="1" applyFont="1" applyFill="1" applyBorder="1" applyAlignment="1">
      <alignment horizontal="right" vertical="center" wrapText="1" indent="1"/>
      <protection/>
    </xf>
    <xf numFmtId="0" fontId="15" fillId="37" borderId="12" xfId="0" applyFont="1" applyFill="1" applyBorder="1" applyAlignment="1">
      <alignment horizontal="center" vertical="center"/>
    </xf>
    <xf numFmtId="0" fontId="2" fillId="0" borderId="12" xfId="53" applyFont="1" applyBorder="1" applyAlignment="1" applyProtection="1">
      <alignment vertical="center"/>
      <protection/>
    </xf>
    <xf numFmtId="0" fontId="57" fillId="0" borderId="0" xfId="53" applyFont="1" applyAlignment="1" applyProtection="1">
      <alignment vertical="center"/>
      <protection/>
    </xf>
    <xf numFmtId="3" fontId="11" fillId="33" borderId="12" xfId="0" applyNumberFormat="1" applyFont="1" applyFill="1" applyBorder="1" applyAlignment="1">
      <alignment horizontal="right" vertical="center" wrapText="1" indent="2"/>
    </xf>
    <xf numFmtId="3" fontId="2" fillId="22" borderId="40" xfId="0" applyNumberFormat="1" applyFont="1" applyFill="1" applyBorder="1" applyAlignment="1">
      <alignment horizontal="right" vertical="center" wrapText="1" indent="1"/>
    </xf>
    <xf numFmtId="0" fontId="4" fillId="36" borderId="41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3" fontId="10" fillId="22" borderId="10" xfId="0" applyNumberFormat="1" applyFont="1" applyFill="1" applyBorder="1" applyAlignment="1">
      <alignment horizontal="center" vertical="center" wrapText="1"/>
    </xf>
    <xf numFmtId="3" fontId="10" fillId="22" borderId="34" xfId="0" applyNumberFormat="1" applyFont="1" applyFill="1" applyBorder="1" applyAlignment="1">
      <alignment horizontal="center" vertical="center" wrapText="1"/>
    </xf>
    <xf numFmtId="3" fontId="2" fillId="22" borderId="27" xfId="0" applyNumberFormat="1" applyFont="1" applyFill="1" applyBorder="1" applyAlignment="1">
      <alignment vertical="center" wrapText="1"/>
    </xf>
    <xf numFmtId="3" fontId="2" fillId="22" borderId="12" xfId="0" applyNumberFormat="1" applyFont="1" applyFill="1" applyBorder="1" applyAlignment="1">
      <alignment vertical="center" wrapText="1"/>
    </xf>
    <xf numFmtId="3" fontId="2" fillId="22" borderId="37" xfId="59" applyNumberFormat="1" applyFont="1" applyFill="1" applyBorder="1" applyAlignment="1">
      <alignment horizontal="right" vertical="center" wrapText="1" indent="1"/>
      <protection/>
    </xf>
    <xf numFmtId="3" fontId="2" fillId="22" borderId="33" xfId="59" applyNumberFormat="1" applyFont="1" applyFill="1" applyBorder="1" applyAlignment="1">
      <alignment horizontal="right" vertical="center" wrapText="1" indent="1"/>
      <protection/>
    </xf>
    <xf numFmtId="3" fontId="2" fillId="22" borderId="38" xfId="59" applyNumberFormat="1" applyFont="1" applyFill="1" applyBorder="1" applyAlignment="1">
      <alignment horizontal="right" vertical="center" wrapText="1" indent="1"/>
      <protection/>
    </xf>
    <xf numFmtId="0" fontId="4" fillId="36" borderId="42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43" xfId="0" applyFont="1" applyFill="1" applyBorder="1" applyAlignment="1">
      <alignment horizontal="center" vertical="center" textRotation="90" wrapText="1"/>
    </xf>
    <xf numFmtId="0" fontId="42" fillId="36" borderId="44" xfId="0" applyFont="1" applyFill="1" applyBorder="1" applyAlignment="1">
      <alignment horizontal="center" vertical="center" textRotation="90" wrapText="1"/>
    </xf>
    <xf numFmtId="0" fontId="42" fillId="36" borderId="19" xfId="0" applyFont="1" applyFill="1" applyBorder="1" applyAlignment="1">
      <alignment horizontal="center" vertical="center" textRotation="90" wrapText="1"/>
    </xf>
    <xf numFmtId="0" fontId="42" fillId="36" borderId="29" xfId="0" applyFont="1" applyFill="1" applyBorder="1" applyAlignment="1">
      <alignment horizontal="center" vertical="center" textRotation="90" wrapText="1"/>
    </xf>
    <xf numFmtId="0" fontId="42" fillId="36" borderId="45" xfId="0" applyFont="1" applyFill="1" applyBorder="1" applyAlignment="1">
      <alignment horizontal="center" vertical="center"/>
    </xf>
    <xf numFmtId="0" fontId="42" fillId="36" borderId="46" xfId="0" applyFont="1" applyFill="1" applyBorder="1" applyAlignment="1">
      <alignment horizontal="center" vertical="center"/>
    </xf>
    <xf numFmtId="3" fontId="2" fillId="22" borderId="20" xfId="0" applyNumberFormat="1" applyFont="1" applyFill="1" applyBorder="1" applyAlignment="1">
      <alignment horizontal="right" vertical="center"/>
    </xf>
    <xf numFmtId="3" fontId="2" fillId="22" borderId="39" xfId="0" applyNumberFormat="1" applyFont="1" applyFill="1" applyBorder="1" applyAlignment="1">
      <alignment horizontal="right" vertical="center"/>
    </xf>
    <xf numFmtId="3" fontId="2" fillId="22" borderId="11" xfId="0" applyNumberFormat="1" applyFont="1" applyFill="1" applyBorder="1" applyAlignment="1">
      <alignment horizontal="right" vertical="center"/>
    </xf>
    <xf numFmtId="3" fontId="2" fillId="22" borderId="47" xfId="0" applyNumberFormat="1" applyFont="1" applyFill="1" applyBorder="1" applyAlignment="1">
      <alignment horizontal="right" vertical="center"/>
    </xf>
    <xf numFmtId="3" fontId="11" fillId="38" borderId="10" xfId="0" applyNumberFormat="1" applyFont="1" applyFill="1" applyBorder="1" applyAlignment="1">
      <alignment horizontal="center" vertical="center" wrapText="1"/>
    </xf>
    <xf numFmtId="3" fontId="11" fillId="38" borderId="34" xfId="0" applyNumberFormat="1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3" fontId="2" fillId="38" borderId="31" xfId="0" applyNumberFormat="1" applyFont="1" applyFill="1" applyBorder="1" applyAlignment="1">
      <alignment vertical="center" wrapText="1"/>
    </xf>
    <xf numFmtId="3" fontId="10" fillId="22" borderId="33" xfId="0" applyNumberFormat="1" applyFont="1" applyFill="1" applyBorder="1" applyAlignment="1">
      <alignment horizontal="right" vertical="center" wrapText="1" indent="1"/>
    </xf>
    <xf numFmtId="3" fontId="10" fillId="22" borderId="38" xfId="0" applyNumberFormat="1" applyFont="1" applyFill="1" applyBorder="1" applyAlignment="1">
      <alignment horizontal="right" vertical="center" wrapText="1" indent="1"/>
    </xf>
    <xf numFmtId="0" fontId="4" fillId="36" borderId="4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6" fillId="0" borderId="48" xfId="53" applyFont="1" applyBorder="1" applyAlignment="1" applyProtection="1">
      <alignment vertical="center"/>
      <protection/>
    </xf>
    <xf numFmtId="0" fontId="18" fillId="0" borderId="4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36" borderId="42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0" fontId="4" fillId="36" borderId="49" xfId="0" applyFont="1" applyFill="1" applyBorder="1" applyAlignment="1">
      <alignment horizontal="left" vertical="center"/>
    </xf>
    <xf numFmtId="0" fontId="0" fillId="36" borderId="17" xfId="0" applyFill="1" applyBorder="1" applyAlignment="1">
      <alignment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vertical="center" wrapText="1"/>
    </xf>
    <xf numFmtId="0" fontId="4" fillId="36" borderId="51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2" fillId="36" borderId="52" xfId="0" applyFont="1" applyFill="1" applyBorder="1" applyAlignment="1">
      <alignment horizontal="left" vertical="center"/>
    </xf>
    <xf numFmtId="0" fontId="42" fillId="36" borderId="53" xfId="0" applyFont="1" applyFill="1" applyBorder="1" applyAlignment="1">
      <alignment horizontal="left" vertical="center"/>
    </xf>
    <xf numFmtId="0" fontId="42" fillId="36" borderId="54" xfId="0" applyFont="1" applyFill="1" applyBorder="1" applyAlignment="1">
      <alignment horizontal="left" vertical="center"/>
    </xf>
    <xf numFmtId="0" fontId="42" fillId="36" borderId="55" xfId="0" applyFont="1" applyFill="1" applyBorder="1" applyAlignment="1">
      <alignment horizontal="left" vertical="center"/>
    </xf>
    <xf numFmtId="0" fontId="42" fillId="36" borderId="56" xfId="0" applyFont="1" applyFill="1" applyBorder="1" applyAlignment="1">
      <alignment horizontal="left" vertical="center"/>
    </xf>
    <xf numFmtId="0" fontId="42" fillId="36" borderId="57" xfId="0" applyFont="1" applyFill="1" applyBorder="1" applyAlignment="1">
      <alignment horizontal="left" vertical="center"/>
    </xf>
    <xf numFmtId="0" fontId="4" fillId="36" borderId="35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vertical="center" wrapText="1"/>
    </xf>
    <xf numFmtId="0" fontId="4" fillId="36" borderId="58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4" fillId="36" borderId="60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42" fillId="36" borderId="56" xfId="0" applyFont="1" applyFill="1" applyBorder="1" applyAlignment="1">
      <alignment horizontal="center" vertical="center" wrapText="1"/>
    </xf>
    <xf numFmtId="0" fontId="42" fillId="36" borderId="57" xfId="0" applyFont="1" applyFill="1" applyBorder="1" applyAlignment="1">
      <alignment horizontal="center" vertical="center" wrapText="1"/>
    </xf>
    <xf numFmtId="0" fontId="42" fillId="36" borderId="55" xfId="0" applyFont="1" applyFill="1" applyBorder="1" applyAlignment="1">
      <alignment horizontal="center" vertical="center" wrapText="1"/>
    </xf>
    <xf numFmtId="171" fontId="0" fillId="0" borderId="61" xfId="63" applyNumberFormat="1" applyFont="1" applyBorder="1" applyAlignment="1">
      <alignment horizontal="center" vertical="center"/>
    </xf>
    <xf numFmtId="171" fontId="0" fillId="0" borderId="62" xfId="63" applyNumberFormat="1" applyFont="1" applyBorder="1" applyAlignment="1">
      <alignment horizontal="center" vertical="center"/>
    </xf>
    <xf numFmtId="171" fontId="0" fillId="0" borderId="63" xfId="63" applyNumberFormat="1" applyFont="1" applyBorder="1" applyAlignment="1">
      <alignment horizontal="center" vertical="center"/>
    </xf>
    <xf numFmtId="0" fontId="42" fillId="36" borderId="50" xfId="0" applyFont="1" applyFill="1" applyBorder="1" applyAlignment="1">
      <alignment horizontal="center" vertical="center"/>
    </xf>
    <xf numFmtId="0" fontId="42" fillId="36" borderId="51" xfId="0" applyFont="1" applyFill="1" applyBorder="1" applyAlignment="1">
      <alignment horizontal="center" vertical="center"/>
    </xf>
    <xf numFmtId="0" fontId="42" fillId="36" borderId="41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w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10" customWidth="1"/>
    <col min="2" max="2" width="47.00390625" style="10" customWidth="1"/>
    <col min="3" max="16384" width="9.140625" style="10" customWidth="1"/>
  </cols>
  <sheetData>
    <row r="1" ht="15.75" customHeight="1">
      <c r="A1" s="1" t="s">
        <v>2</v>
      </c>
    </row>
    <row r="2" ht="15.75" customHeight="1">
      <c r="A2" s="16" t="s">
        <v>0</v>
      </c>
    </row>
    <row r="3" ht="15.75" customHeight="1">
      <c r="A3" s="4" t="s">
        <v>70</v>
      </c>
    </row>
    <row r="4" ht="15.75" customHeight="1">
      <c r="A4" s="4" t="s">
        <v>86</v>
      </c>
    </row>
    <row r="5" ht="52.5" customHeight="1"/>
    <row r="6" ht="14.25" customHeight="1">
      <c r="B6" s="158" t="s">
        <v>4</v>
      </c>
    </row>
    <row r="7" ht="14.25" customHeight="1">
      <c r="B7" s="117" t="s">
        <v>3</v>
      </c>
    </row>
    <row r="8" ht="14.25" customHeight="1">
      <c r="B8" s="118" t="s">
        <v>62</v>
      </c>
    </row>
    <row r="9" ht="14.25" customHeight="1">
      <c r="B9" s="118" t="s">
        <v>63</v>
      </c>
    </row>
    <row r="10" ht="14.25" customHeight="1">
      <c r="B10" s="118" t="s">
        <v>67</v>
      </c>
    </row>
    <row r="11" ht="14.25" customHeight="1">
      <c r="B11" s="118" t="s">
        <v>64</v>
      </c>
    </row>
    <row r="12" ht="14.25" customHeight="1">
      <c r="B12" s="118" t="s">
        <v>65</v>
      </c>
    </row>
    <row r="13" ht="14.25" customHeight="1">
      <c r="B13" s="118" t="s">
        <v>66</v>
      </c>
    </row>
    <row r="14" ht="14.25" customHeight="1">
      <c r="B14" s="118" t="s">
        <v>61</v>
      </c>
    </row>
    <row r="15" ht="14.25" customHeight="1">
      <c r="B15" s="118" t="s">
        <v>76</v>
      </c>
    </row>
    <row r="16" ht="14.25" customHeight="1">
      <c r="B16" s="118" t="s">
        <v>27</v>
      </c>
    </row>
    <row r="18" ht="13.5" customHeight="1"/>
    <row r="20" s="3" customFormat="1" ht="12.75"/>
    <row r="21" ht="12.75">
      <c r="A21" s="8"/>
    </row>
  </sheetData>
  <sheetProtection/>
  <hyperlinks>
    <hyperlink ref="B8" location="Level!A1" display="Student Level"/>
    <hyperlink ref="B9" location="'Lev &amp; Status'!C7" display="Level and Status"/>
    <hyperlink ref="B11" location="'Lev &amp; Gend'!C7" display="Level and Gender"/>
    <hyperlink ref="B12" location="'Lev &amp; Rank'!A1" display="Level and Rank "/>
    <hyperlink ref="B10" location="'Lev &amp; Camp'!C7" display="Level and On/Off Campus"/>
    <hyperlink ref="B13" location="Lev_Rank_Gen!C7" display="Level, Rank, and Gender"/>
    <hyperlink ref="B14" location="'New Students'!C8" display="New Student Enrollment by Type of Registration"/>
    <hyperlink ref="B16" location="Definitions!A1" display="Definitions"/>
    <hyperlink ref="B15" location="'Residency for Fees'!C7" display="Residency for Fees"/>
  </hyperlink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6384" width="9.140625" style="10" customWidth="1"/>
  </cols>
  <sheetData>
    <row r="1" ht="15.75">
      <c r="A1" s="1" t="s">
        <v>2</v>
      </c>
    </row>
    <row r="2" ht="15">
      <c r="A2" s="16" t="s">
        <v>0</v>
      </c>
    </row>
    <row r="3" ht="12.75">
      <c r="A3" s="4" t="s">
        <v>1</v>
      </c>
    </row>
    <row r="4" ht="12.75">
      <c r="A4" s="19" t="s">
        <v>86</v>
      </c>
    </row>
    <row r="15" ht="12.75">
      <c r="A15" s="4"/>
    </row>
    <row r="26" ht="12.75">
      <c r="A26" s="3" t="s">
        <v>69</v>
      </c>
    </row>
    <row r="28" spans="1:3" ht="12.75">
      <c r="A28" s="8" t="s">
        <v>28</v>
      </c>
      <c r="B28" s="8"/>
      <c r="C28" s="8"/>
    </row>
  </sheetData>
  <sheetProtection/>
  <hyperlinks>
    <hyperlink ref="A28:C28" location="Contents!A1" display="Click here to go to Contents"/>
  </hyperlinks>
  <printOptions horizont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F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8515625" style="4" customWidth="1"/>
    <col min="2" max="4" width="15.421875" style="3" customWidth="1"/>
    <col min="5" max="5" width="15.421875" style="4" customWidth="1"/>
    <col min="6" max="16384" width="9.140625" style="3" customWidth="1"/>
  </cols>
  <sheetData>
    <row r="1" spans="1:6" ht="15" customHeight="1">
      <c r="A1" s="1" t="s">
        <v>6</v>
      </c>
      <c r="B1" s="2"/>
      <c r="C1" s="2"/>
      <c r="D1" s="2"/>
      <c r="E1" s="64" t="s">
        <v>3</v>
      </c>
      <c r="F1" s="65"/>
    </row>
    <row r="2" spans="1:6" ht="15" customHeight="1">
      <c r="A2" s="16" t="s">
        <v>0</v>
      </c>
      <c r="B2" s="2"/>
      <c r="C2" s="2"/>
      <c r="D2" s="2"/>
      <c r="E2" s="64"/>
      <c r="F2" s="65"/>
    </row>
    <row r="3" spans="1:5" ht="15" customHeight="1">
      <c r="A3" s="4" t="s">
        <v>5</v>
      </c>
      <c r="B3" s="2"/>
      <c r="C3" s="2"/>
      <c r="D3" s="2"/>
      <c r="E3" s="5"/>
    </row>
    <row r="4" spans="1:5" ht="15" customHeight="1">
      <c r="A4" s="19" t="s">
        <v>86</v>
      </c>
      <c r="B4" s="1"/>
      <c r="C4" s="1"/>
      <c r="D4" s="1"/>
      <c r="E4" s="1"/>
    </row>
    <row r="5" spans="2:5" ht="19.5" customHeight="1" thickBot="1">
      <c r="B5" s="6"/>
      <c r="C5" s="6"/>
      <c r="D5" s="6"/>
      <c r="E5" s="7"/>
    </row>
    <row r="6" spans="1:5" ht="19.5" customHeight="1">
      <c r="A6" s="161" t="s">
        <v>36</v>
      </c>
      <c r="B6" s="163" t="s">
        <v>35</v>
      </c>
      <c r="C6" s="163"/>
      <c r="D6" s="163"/>
      <c r="E6" s="164"/>
    </row>
    <row r="7" spans="1:5" ht="19.5" customHeight="1">
      <c r="A7" s="162"/>
      <c r="B7" s="37" t="s">
        <v>16</v>
      </c>
      <c r="C7" s="37" t="s">
        <v>17</v>
      </c>
      <c r="D7" s="37" t="s">
        <v>32</v>
      </c>
      <c r="E7" s="38" t="s">
        <v>8</v>
      </c>
    </row>
    <row r="8" spans="1:5" ht="24" customHeight="1">
      <c r="A8" s="36" t="s">
        <v>87</v>
      </c>
      <c r="B8" s="120">
        <v>21086</v>
      </c>
      <c r="C8" s="120">
        <v>4263</v>
      </c>
      <c r="D8" s="120">
        <v>1490</v>
      </c>
      <c r="E8" s="25">
        <f>SUM(B8:D8)</f>
        <v>26839</v>
      </c>
    </row>
    <row r="9" spans="1:5" ht="24" customHeight="1">
      <c r="A9" s="36" t="s">
        <v>85</v>
      </c>
      <c r="B9" s="120">
        <v>21155</v>
      </c>
      <c r="C9" s="120">
        <v>4189</v>
      </c>
      <c r="D9" s="120">
        <v>1520</v>
      </c>
      <c r="E9" s="25">
        <f aca="true" t="shared" si="0" ref="E9:E14">SUM(B9:D9)</f>
        <v>26864</v>
      </c>
    </row>
    <row r="10" spans="1:5" ht="24" customHeight="1">
      <c r="A10" s="36" t="s">
        <v>84</v>
      </c>
      <c r="B10" s="120">
        <v>22504</v>
      </c>
      <c r="C10" s="120">
        <v>4386</v>
      </c>
      <c r="D10" s="120">
        <v>1519</v>
      </c>
      <c r="E10" s="25">
        <f t="shared" si="0"/>
        <v>28409</v>
      </c>
    </row>
    <row r="11" spans="1:5" ht="24" customHeight="1">
      <c r="A11" s="36" t="s">
        <v>82</v>
      </c>
      <c r="B11" s="120">
        <v>22350</v>
      </c>
      <c r="C11" s="120">
        <v>4598</v>
      </c>
      <c r="D11" s="120">
        <v>1540</v>
      </c>
      <c r="E11" s="25">
        <f t="shared" si="0"/>
        <v>28488</v>
      </c>
    </row>
    <row r="12" spans="1:5" ht="24" customHeight="1">
      <c r="A12" s="36" t="s">
        <v>81</v>
      </c>
      <c r="B12" s="120">
        <v>22498</v>
      </c>
      <c r="C12" s="120">
        <v>4711</v>
      </c>
      <c r="D12" s="120">
        <v>1567</v>
      </c>
      <c r="E12" s="25">
        <f t="shared" si="0"/>
        <v>28776</v>
      </c>
    </row>
    <row r="13" spans="1:5" ht="24" customHeight="1">
      <c r="A13" s="36" t="s">
        <v>80</v>
      </c>
      <c r="B13" s="120">
        <v>22563</v>
      </c>
      <c r="C13" s="120">
        <v>5001</v>
      </c>
      <c r="D13" s="120">
        <v>1611</v>
      </c>
      <c r="E13" s="25">
        <f t="shared" si="0"/>
        <v>29175</v>
      </c>
    </row>
    <row r="14" spans="1:5" ht="24" customHeight="1">
      <c r="A14" s="36" t="s">
        <v>79</v>
      </c>
      <c r="B14" s="120">
        <v>22757</v>
      </c>
      <c r="C14" s="120">
        <v>5077</v>
      </c>
      <c r="D14" s="120">
        <v>1632</v>
      </c>
      <c r="E14" s="25">
        <f t="shared" si="0"/>
        <v>29466</v>
      </c>
    </row>
    <row r="15" spans="1:5" ht="24" customHeight="1">
      <c r="A15" s="36" t="s">
        <v>77</v>
      </c>
      <c r="B15" s="120">
        <v>22827</v>
      </c>
      <c r="C15" s="120">
        <v>5179</v>
      </c>
      <c r="D15" s="120">
        <v>1701</v>
      </c>
      <c r="E15" s="25">
        <v>29617</v>
      </c>
    </row>
    <row r="16" spans="1:5" ht="24" customHeight="1">
      <c r="A16" s="36" t="s">
        <v>37</v>
      </c>
      <c r="B16" s="120">
        <v>22711</v>
      </c>
      <c r="C16" s="120">
        <v>5196</v>
      </c>
      <c r="D16" s="120">
        <v>1710</v>
      </c>
      <c r="E16" s="25">
        <v>29617</v>
      </c>
    </row>
    <row r="17" spans="1:5" ht="24" customHeight="1">
      <c r="A17" s="36" t="s">
        <v>34</v>
      </c>
      <c r="B17" s="120">
        <v>22303</v>
      </c>
      <c r="C17" s="120">
        <v>5266</v>
      </c>
      <c r="D17" s="120">
        <v>1737</v>
      </c>
      <c r="E17" s="25">
        <f aca="true" t="shared" si="1" ref="E17:E23">SUM(B17:D17)</f>
        <v>29306</v>
      </c>
    </row>
    <row r="18" spans="1:5" ht="24" customHeight="1">
      <c r="A18" s="36" t="s">
        <v>31</v>
      </c>
      <c r="B18" s="120">
        <v>21720</v>
      </c>
      <c r="C18" s="120">
        <v>5349</v>
      </c>
      <c r="D18" s="120">
        <v>1829</v>
      </c>
      <c r="E18" s="25">
        <f t="shared" si="1"/>
        <v>28898</v>
      </c>
    </row>
    <row r="19" spans="1:5" ht="24" customHeight="1">
      <c r="A19" s="36" t="s">
        <v>30</v>
      </c>
      <c r="B19" s="120">
        <v>21930</v>
      </c>
      <c r="C19" s="120">
        <v>5529</v>
      </c>
      <c r="D19" s="120">
        <v>1381</v>
      </c>
      <c r="E19" s="25">
        <f t="shared" si="1"/>
        <v>28840</v>
      </c>
    </row>
    <row r="20" spans="1:5" ht="24" customHeight="1">
      <c r="A20" s="36" t="s">
        <v>29</v>
      </c>
      <c r="B20" s="26">
        <v>21145</v>
      </c>
      <c r="C20" s="26">
        <v>5595</v>
      </c>
      <c r="D20" s="26">
        <v>1373</v>
      </c>
      <c r="E20" s="25">
        <f t="shared" si="1"/>
        <v>28113</v>
      </c>
    </row>
    <row r="21" spans="1:5" ht="24" customHeight="1">
      <c r="A21" s="36" t="s">
        <v>9</v>
      </c>
      <c r="B21" s="26">
        <v>20590</v>
      </c>
      <c r="C21" s="26">
        <v>5105</v>
      </c>
      <c r="D21" s="26">
        <v>1420</v>
      </c>
      <c r="E21" s="25">
        <f t="shared" si="1"/>
        <v>27115</v>
      </c>
    </row>
    <row r="22" spans="1:5" ht="24" customHeight="1">
      <c r="A22" s="36" t="s">
        <v>10</v>
      </c>
      <c r="B22" s="26">
        <v>19510</v>
      </c>
      <c r="C22" s="26">
        <v>5151</v>
      </c>
      <c r="D22" s="26">
        <v>1390</v>
      </c>
      <c r="E22" s="25">
        <f t="shared" si="1"/>
        <v>26051</v>
      </c>
    </row>
    <row r="23" spans="1:5" ht="24" customHeight="1" thickBot="1">
      <c r="A23" s="81" t="s">
        <v>11</v>
      </c>
      <c r="B23" s="82">
        <v>18653</v>
      </c>
      <c r="C23" s="82">
        <v>5236</v>
      </c>
      <c r="D23" s="82">
        <v>1366</v>
      </c>
      <c r="E23" s="83">
        <f t="shared" si="1"/>
        <v>25255</v>
      </c>
    </row>
    <row r="24" ht="12.75">
      <c r="A24" s="119"/>
    </row>
    <row r="25" ht="12.75">
      <c r="A25" s="8" t="s">
        <v>27</v>
      </c>
    </row>
  </sheetData>
  <sheetProtection/>
  <mergeCells count="2">
    <mergeCell ref="A6:A7"/>
    <mergeCell ref="B6:E6"/>
  </mergeCells>
  <hyperlinks>
    <hyperlink ref="E1" location="Contents!A1" display="Contents"/>
    <hyperlink ref="A25" location="Definitions!A1" display="Definitions"/>
  </hyperlinks>
  <printOptions horizontalCentered="1"/>
  <pageMargins left="0.75" right="0.75" top="0.8" bottom="1" header="0.5" footer="0.5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10" customWidth="1"/>
    <col min="2" max="2" width="16.140625" style="10" customWidth="1"/>
    <col min="3" max="3" width="14.28125" style="15" customWidth="1"/>
    <col min="4" max="4" width="14.57421875" style="15" customWidth="1"/>
    <col min="5" max="5" width="16.7109375" style="15" customWidth="1"/>
    <col min="6" max="16384" width="9.140625" style="10" customWidth="1"/>
  </cols>
  <sheetData>
    <row r="1" spans="1:6" ht="15.75">
      <c r="A1" s="13" t="s">
        <v>2</v>
      </c>
      <c r="E1" s="77" t="s">
        <v>3</v>
      </c>
      <c r="F1" s="78"/>
    </row>
    <row r="2" spans="1:6" ht="15">
      <c r="A2" s="18" t="s">
        <v>12</v>
      </c>
      <c r="E2" s="77"/>
      <c r="F2" s="78"/>
    </row>
    <row r="3" ht="12.75">
      <c r="A3" s="19" t="s">
        <v>13</v>
      </c>
    </row>
    <row r="4" ht="12.75">
      <c r="A4" s="19" t="s">
        <v>86</v>
      </c>
    </row>
    <row r="5" ht="13.5" thickBot="1"/>
    <row r="6" spans="1:5" ht="21" customHeight="1" thickBot="1">
      <c r="A6" s="55" t="s">
        <v>36</v>
      </c>
      <c r="B6" s="79" t="s">
        <v>7</v>
      </c>
      <c r="C6" s="51" t="s">
        <v>14</v>
      </c>
      <c r="D6" s="51" t="s">
        <v>15</v>
      </c>
      <c r="E6" s="88" t="s">
        <v>8</v>
      </c>
    </row>
    <row r="7" spans="1:5" ht="12.75">
      <c r="A7" s="165" t="s">
        <v>87</v>
      </c>
      <c r="B7" s="33" t="s">
        <v>16</v>
      </c>
      <c r="C7" s="34">
        <v>19369</v>
      </c>
      <c r="D7" s="34">
        <v>1717</v>
      </c>
      <c r="E7" s="148">
        <f>SUM(C7:D7)</f>
        <v>21086</v>
      </c>
    </row>
    <row r="8" spans="1:5" ht="12.75">
      <c r="A8" s="166"/>
      <c r="B8" s="24" t="s">
        <v>17</v>
      </c>
      <c r="C8" s="20">
        <v>2771</v>
      </c>
      <c r="D8" s="20">
        <v>1492</v>
      </c>
      <c r="E8" s="148">
        <f>SUM(C8:D8)</f>
        <v>4263</v>
      </c>
    </row>
    <row r="9" spans="1:5" ht="12.75">
      <c r="A9" s="166"/>
      <c r="B9" s="24" t="s">
        <v>32</v>
      </c>
      <c r="C9" s="20">
        <v>1416</v>
      </c>
      <c r="D9" s="20">
        <v>74</v>
      </c>
      <c r="E9" s="148">
        <f>SUM(C9:D9)</f>
        <v>1490</v>
      </c>
    </row>
    <row r="10" spans="1:5" ht="13.5" thickBot="1">
      <c r="A10" s="167"/>
      <c r="B10" s="96" t="s">
        <v>8</v>
      </c>
      <c r="C10" s="91">
        <f>SUM(C7:C9)</f>
        <v>23556</v>
      </c>
      <c r="D10" s="91">
        <f>SUM(D7:D9)</f>
        <v>3283</v>
      </c>
      <c r="E10" s="92">
        <f>SUM(E7:E9)</f>
        <v>26839</v>
      </c>
    </row>
    <row r="11" spans="1:5" ht="12.75">
      <c r="A11" s="165" t="s">
        <v>85</v>
      </c>
      <c r="B11" s="33" t="s">
        <v>16</v>
      </c>
      <c r="C11" s="34">
        <v>19568</v>
      </c>
      <c r="D11" s="34">
        <v>1587</v>
      </c>
      <c r="E11" s="148">
        <f>SUM(C11:D11)</f>
        <v>21155</v>
      </c>
    </row>
    <row r="12" spans="1:5" ht="12.75">
      <c r="A12" s="166"/>
      <c r="B12" s="24" t="s">
        <v>17</v>
      </c>
      <c r="C12" s="20">
        <v>2848</v>
      </c>
      <c r="D12" s="20">
        <v>1341</v>
      </c>
      <c r="E12" s="148">
        <f>SUM(C12:D12)</f>
        <v>4189</v>
      </c>
    </row>
    <row r="13" spans="1:5" ht="12.75">
      <c r="A13" s="166"/>
      <c r="B13" s="24" t="s">
        <v>32</v>
      </c>
      <c r="C13" s="20">
        <v>1430</v>
      </c>
      <c r="D13" s="20">
        <v>90</v>
      </c>
      <c r="E13" s="148">
        <f>SUM(C13:D13)</f>
        <v>1520</v>
      </c>
    </row>
    <row r="14" spans="1:5" ht="13.5" thickBot="1">
      <c r="A14" s="167"/>
      <c r="B14" s="96" t="s">
        <v>8</v>
      </c>
      <c r="C14" s="91">
        <f>SUM(C11:C13)</f>
        <v>23846</v>
      </c>
      <c r="D14" s="91">
        <f>SUM(D11:D13)</f>
        <v>3018</v>
      </c>
      <c r="E14" s="92">
        <f>SUM(E11:E13)</f>
        <v>26864</v>
      </c>
    </row>
    <row r="15" spans="1:5" ht="12.75">
      <c r="A15" s="165" t="s">
        <v>84</v>
      </c>
      <c r="B15" s="33" t="s">
        <v>16</v>
      </c>
      <c r="C15" s="34">
        <f>11282+9431</f>
        <v>20713</v>
      </c>
      <c r="D15" s="34">
        <f>393+1398</f>
        <v>1791</v>
      </c>
      <c r="E15" s="148">
        <f>SUM(C15:D15)</f>
        <v>22504</v>
      </c>
    </row>
    <row r="16" spans="1:5" ht="12.75">
      <c r="A16" s="166"/>
      <c r="B16" s="24" t="s">
        <v>17</v>
      </c>
      <c r="C16" s="20">
        <f>1896+1120</f>
        <v>3016</v>
      </c>
      <c r="D16" s="20">
        <f>624+746</f>
        <v>1370</v>
      </c>
      <c r="E16" s="148">
        <f>SUM(C16:D16)</f>
        <v>4386</v>
      </c>
    </row>
    <row r="17" spans="1:5" ht="12.75">
      <c r="A17" s="166"/>
      <c r="B17" s="24" t="s">
        <v>32</v>
      </c>
      <c r="C17" s="20">
        <f>522+904</f>
        <v>1426</v>
      </c>
      <c r="D17" s="21">
        <f>29+64</f>
        <v>93</v>
      </c>
      <c r="E17" s="148">
        <f>SUM(C17:D17)</f>
        <v>1519</v>
      </c>
    </row>
    <row r="18" spans="1:5" ht="13.5" thickBot="1">
      <c r="A18" s="167"/>
      <c r="B18" s="96" t="s">
        <v>8</v>
      </c>
      <c r="C18" s="91">
        <f>SUM(C15:C17)</f>
        <v>25155</v>
      </c>
      <c r="D18" s="91">
        <f>SUM(D15:D17)</f>
        <v>3254</v>
      </c>
      <c r="E18" s="92">
        <f>SUM(E15:E17)</f>
        <v>28409</v>
      </c>
    </row>
    <row r="19" spans="1:5" ht="12.75">
      <c r="A19" s="165" t="s">
        <v>82</v>
      </c>
      <c r="B19" s="33" t="s">
        <v>16</v>
      </c>
      <c r="C19" s="34">
        <v>20524</v>
      </c>
      <c r="D19" s="34">
        <v>1826</v>
      </c>
      <c r="E19" s="148">
        <f>SUM(C19:D19)</f>
        <v>22350</v>
      </c>
    </row>
    <row r="20" spans="1:5" ht="12.75">
      <c r="A20" s="166"/>
      <c r="B20" s="24" t="s">
        <v>17</v>
      </c>
      <c r="C20" s="20">
        <v>3154</v>
      </c>
      <c r="D20" s="20">
        <v>1444</v>
      </c>
      <c r="E20" s="148">
        <f>SUM(C20:D20)</f>
        <v>4598</v>
      </c>
    </row>
    <row r="21" spans="1:5" ht="12.75">
      <c r="A21" s="166"/>
      <c r="B21" s="24" t="s">
        <v>32</v>
      </c>
      <c r="C21" s="20">
        <v>1441</v>
      </c>
      <c r="D21" s="21">
        <v>99</v>
      </c>
      <c r="E21" s="148">
        <f>SUM(C21:D21)</f>
        <v>1540</v>
      </c>
    </row>
    <row r="22" spans="1:5" ht="13.5" thickBot="1">
      <c r="A22" s="167"/>
      <c r="B22" s="96" t="s">
        <v>8</v>
      </c>
      <c r="C22" s="91">
        <f>SUM(C19:C21)</f>
        <v>25119</v>
      </c>
      <c r="D22" s="91">
        <f>SUM(D19:D21)</f>
        <v>3369</v>
      </c>
      <c r="E22" s="92">
        <f>SUM(E19:E21)</f>
        <v>28488</v>
      </c>
    </row>
    <row r="23" spans="1:5" ht="12.75">
      <c r="A23" s="165" t="s">
        <v>81</v>
      </c>
      <c r="B23" s="33" t="s">
        <v>16</v>
      </c>
      <c r="C23" s="34">
        <v>20532</v>
      </c>
      <c r="D23" s="34">
        <v>1966</v>
      </c>
      <c r="E23" s="148">
        <f>SUM(C23:D23)</f>
        <v>22498</v>
      </c>
    </row>
    <row r="24" spans="1:5" ht="12.75">
      <c r="A24" s="166"/>
      <c r="B24" s="24" t="s">
        <v>17</v>
      </c>
      <c r="C24" s="20">
        <v>3161</v>
      </c>
      <c r="D24" s="20">
        <v>1550</v>
      </c>
      <c r="E24" s="148">
        <f>SUM(C24:D24)</f>
        <v>4711</v>
      </c>
    </row>
    <row r="25" spans="1:5" ht="12.75">
      <c r="A25" s="166"/>
      <c r="B25" s="24" t="s">
        <v>32</v>
      </c>
      <c r="C25" s="20">
        <v>1473</v>
      </c>
      <c r="D25" s="21">
        <v>94</v>
      </c>
      <c r="E25" s="148">
        <f>SUM(C25:D25)</f>
        <v>1567</v>
      </c>
    </row>
    <row r="26" spans="1:5" ht="13.5" thickBot="1">
      <c r="A26" s="167"/>
      <c r="B26" s="96" t="s">
        <v>8</v>
      </c>
      <c r="C26" s="91">
        <f>SUM(C23:C25)</f>
        <v>25166</v>
      </c>
      <c r="D26" s="91">
        <f>SUM(D23:D25)</f>
        <v>3610</v>
      </c>
      <c r="E26" s="92">
        <f>SUM(E23:E25)</f>
        <v>28776</v>
      </c>
    </row>
    <row r="27" spans="1:5" ht="12.75">
      <c r="A27" s="165" t="s">
        <v>80</v>
      </c>
      <c r="B27" s="33" t="s">
        <v>16</v>
      </c>
      <c r="C27" s="34">
        <v>20863</v>
      </c>
      <c r="D27" s="34">
        <v>1700</v>
      </c>
      <c r="E27" s="148">
        <f>SUM(C27:D27)</f>
        <v>22563</v>
      </c>
    </row>
    <row r="28" spans="1:5" ht="12.75">
      <c r="A28" s="166"/>
      <c r="B28" s="24" t="s">
        <v>17</v>
      </c>
      <c r="C28" s="20">
        <v>3252</v>
      </c>
      <c r="D28" s="20">
        <v>1749</v>
      </c>
      <c r="E28" s="148">
        <f>SUM(C28:D28)</f>
        <v>5001</v>
      </c>
    </row>
    <row r="29" spans="1:5" ht="12.75">
      <c r="A29" s="166"/>
      <c r="B29" s="24" t="s">
        <v>32</v>
      </c>
      <c r="C29" s="20">
        <v>1497</v>
      </c>
      <c r="D29" s="21">
        <v>114</v>
      </c>
      <c r="E29" s="148">
        <f>SUM(C29:D29)</f>
        <v>1611</v>
      </c>
    </row>
    <row r="30" spans="1:5" ht="13.5" thickBot="1">
      <c r="A30" s="167"/>
      <c r="B30" s="96" t="s">
        <v>8</v>
      </c>
      <c r="C30" s="91">
        <f>SUM(C27:C29)</f>
        <v>25612</v>
      </c>
      <c r="D30" s="91">
        <f>SUM(D27:D29)</f>
        <v>3563</v>
      </c>
      <c r="E30" s="92">
        <f>SUM(E27:E29)</f>
        <v>29175</v>
      </c>
    </row>
    <row r="31" spans="1:5" ht="12.75">
      <c r="A31" s="165" t="s">
        <v>79</v>
      </c>
      <c r="B31" s="33" t="s">
        <v>16</v>
      </c>
      <c r="C31" s="34">
        <v>21027</v>
      </c>
      <c r="D31" s="34">
        <v>1730</v>
      </c>
      <c r="E31" s="148">
        <f>SUM(C31:D31)</f>
        <v>22757</v>
      </c>
    </row>
    <row r="32" spans="1:5" ht="12.75">
      <c r="A32" s="166"/>
      <c r="B32" s="24" t="s">
        <v>17</v>
      </c>
      <c r="C32" s="20">
        <v>3260</v>
      </c>
      <c r="D32" s="20">
        <v>1817</v>
      </c>
      <c r="E32" s="148">
        <f>SUM(C32:D32)</f>
        <v>5077</v>
      </c>
    </row>
    <row r="33" spans="1:5" ht="12.75">
      <c r="A33" s="166"/>
      <c r="B33" s="24" t="s">
        <v>32</v>
      </c>
      <c r="C33" s="20">
        <v>1509</v>
      </c>
      <c r="D33" s="21">
        <v>123</v>
      </c>
      <c r="E33" s="148">
        <f>SUM(C33:D33)</f>
        <v>1632</v>
      </c>
    </row>
    <row r="34" spans="1:5" ht="13.5" thickBot="1">
      <c r="A34" s="167"/>
      <c r="B34" s="96" t="s">
        <v>8</v>
      </c>
      <c r="C34" s="91">
        <f>SUM(C31:C33)</f>
        <v>25796</v>
      </c>
      <c r="D34" s="91">
        <f>SUM(D31:D33)</f>
        <v>3670</v>
      </c>
      <c r="E34" s="92">
        <f>SUM(E31:E33)</f>
        <v>29466</v>
      </c>
    </row>
    <row r="35" spans="1:5" ht="12.75">
      <c r="A35" s="165" t="s">
        <v>77</v>
      </c>
      <c r="B35" s="33" t="s">
        <v>16</v>
      </c>
      <c r="C35" s="34">
        <v>21118</v>
      </c>
      <c r="D35" s="34">
        <v>1709</v>
      </c>
      <c r="E35" s="148">
        <f>SUM(C35:D35)</f>
        <v>22827</v>
      </c>
    </row>
    <row r="36" spans="1:5" ht="12.75">
      <c r="A36" s="166"/>
      <c r="B36" s="24" t="s">
        <v>17</v>
      </c>
      <c r="C36" s="20">
        <v>3240</v>
      </c>
      <c r="D36" s="20">
        <v>1939</v>
      </c>
      <c r="E36" s="148">
        <f>SUM(C36:D36)</f>
        <v>5179</v>
      </c>
    </row>
    <row r="37" spans="1:5" ht="12.75">
      <c r="A37" s="166"/>
      <c r="B37" s="24" t="s">
        <v>32</v>
      </c>
      <c r="C37" s="20">
        <v>1537</v>
      </c>
      <c r="D37" s="21">
        <v>164</v>
      </c>
      <c r="E37" s="148">
        <f>SUM(C37:D37)</f>
        <v>1701</v>
      </c>
    </row>
    <row r="38" spans="1:5" ht="13.5" thickBot="1">
      <c r="A38" s="167"/>
      <c r="B38" s="96" t="s">
        <v>8</v>
      </c>
      <c r="C38" s="91">
        <f>SUM(C35:C37)</f>
        <v>25895</v>
      </c>
      <c r="D38" s="91">
        <f>SUM(D35:D37)</f>
        <v>3812</v>
      </c>
      <c r="E38" s="92">
        <f>SUM(E35:E37)</f>
        <v>29707</v>
      </c>
    </row>
    <row r="39" spans="1:5" ht="12.75">
      <c r="A39" s="165" t="s">
        <v>37</v>
      </c>
      <c r="B39" s="33" t="s">
        <v>16</v>
      </c>
      <c r="C39" s="34">
        <v>21140</v>
      </c>
      <c r="D39" s="34">
        <v>1571</v>
      </c>
      <c r="E39" s="149">
        <v>22711</v>
      </c>
    </row>
    <row r="40" spans="1:5" ht="12.75">
      <c r="A40" s="166"/>
      <c r="B40" s="24" t="s">
        <v>17</v>
      </c>
      <c r="C40" s="20">
        <v>3188</v>
      </c>
      <c r="D40" s="20">
        <v>2008</v>
      </c>
      <c r="E40" s="148">
        <v>5196</v>
      </c>
    </row>
    <row r="41" spans="1:5" ht="12.75">
      <c r="A41" s="166"/>
      <c r="B41" s="24" t="s">
        <v>32</v>
      </c>
      <c r="C41" s="20">
        <v>1555</v>
      </c>
      <c r="D41" s="21">
        <v>155</v>
      </c>
      <c r="E41" s="148">
        <v>1710</v>
      </c>
    </row>
    <row r="42" spans="1:5" ht="13.5" thickBot="1">
      <c r="A42" s="167"/>
      <c r="B42" s="96" t="s">
        <v>8</v>
      </c>
      <c r="C42" s="91">
        <v>25883</v>
      </c>
      <c r="D42" s="91">
        <v>3734</v>
      </c>
      <c r="E42" s="92">
        <v>29617</v>
      </c>
    </row>
    <row r="43" spans="1:5" ht="12.75">
      <c r="A43" s="165" t="s">
        <v>34</v>
      </c>
      <c r="B43" s="33" t="s">
        <v>16</v>
      </c>
      <c r="C43" s="34">
        <v>20809</v>
      </c>
      <c r="D43" s="34">
        <v>1494</v>
      </c>
      <c r="E43" s="149">
        <f>SUM(C43:D43)</f>
        <v>22303</v>
      </c>
    </row>
    <row r="44" spans="1:5" ht="12.75">
      <c r="A44" s="166"/>
      <c r="B44" s="24" t="s">
        <v>17</v>
      </c>
      <c r="C44" s="20">
        <v>3173</v>
      </c>
      <c r="D44" s="20">
        <v>2093</v>
      </c>
      <c r="E44" s="148">
        <f>SUM(C44:D44)</f>
        <v>5266</v>
      </c>
    </row>
    <row r="45" spans="1:5" ht="12.75">
      <c r="A45" s="166"/>
      <c r="B45" s="24" t="s">
        <v>32</v>
      </c>
      <c r="C45" s="20">
        <v>1544</v>
      </c>
      <c r="D45" s="21">
        <v>193</v>
      </c>
      <c r="E45" s="148">
        <f>SUM(C45:D45)</f>
        <v>1737</v>
      </c>
    </row>
    <row r="46" spans="1:5" ht="13.5" thickBot="1">
      <c r="A46" s="167"/>
      <c r="B46" s="96" t="s">
        <v>8</v>
      </c>
      <c r="C46" s="91">
        <f>SUM(C43:C45)</f>
        <v>25526</v>
      </c>
      <c r="D46" s="91">
        <f>SUM(D43:D45)</f>
        <v>3780</v>
      </c>
      <c r="E46" s="92">
        <f>SUM(E43:E45)</f>
        <v>29306</v>
      </c>
    </row>
    <row r="47" spans="1:5" ht="12.75">
      <c r="A47" s="165" t="s">
        <v>31</v>
      </c>
      <c r="B47" s="33" t="s">
        <v>16</v>
      </c>
      <c r="C47" s="34">
        <v>20260</v>
      </c>
      <c r="D47" s="34">
        <v>1460</v>
      </c>
      <c r="E47" s="149">
        <f>SUM(C47:D47)</f>
        <v>21720</v>
      </c>
    </row>
    <row r="48" spans="1:5" ht="12.75">
      <c r="A48" s="166"/>
      <c r="B48" s="24" t="s">
        <v>17</v>
      </c>
      <c r="C48" s="20">
        <v>3072</v>
      </c>
      <c r="D48" s="20">
        <v>2277</v>
      </c>
      <c r="E48" s="148">
        <f>SUM(C48:D48)</f>
        <v>5349</v>
      </c>
    </row>
    <row r="49" spans="1:5" ht="12.75">
      <c r="A49" s="166"/>
      <c r="B49" s="24" t="s">
        <v>32</v>
      </c>
      <c r="C49" s="20">
        <v>1567</v>
      </c>
      <c r="D49" s="21">
        <v>262</v>
      </c>
      <c r="E49" s="148">
        <f>SUM(C49:D49)</f>
        <v>1829</v>
      </c>
    </row>
    <row r="50" spans="1:5" ht="13.5" thickBot="1">
      <c r="A50" s="167"/>
      <c r="B50" s="96" t="s">
        <v>8</v>
      </c>
      <c r="C50" s="91">
        <f>SUM(C47:C49)</f>
        <v>24899</v>
      </c>
      <c r="D50" s="91">
        <f>SUM(D47:D49)</f>
        <v>3999</v>
      </c>
      <c r="E50" s="92">
        <f>SUM(E47:E49)</f>
        <v>28898</v>
      </c>
    </row>
    <row r="51" spans="1:5" ht="12.75">
      <c r="A51" s="165" t="s">
        <v>30</v>
      </c>
      <c r="B51" s="33" t="s">
        <v>16</v>
      </c>
      <c r="C51" s="34">
        <v>20533</v>
      </c>
      <c r="D51" s="34">
        <v>1397</v>
      </c>
      <c r="E51" s="149">
        <f>SUM(C51:D51)</f>
        <v>21930</v>
      </c>
    </row>
    <row r="52" spans="1:5" ht="12.75">
      <c r="A52" s="166"/>
      <c r="B52" s="24" t="s">
        <v>17</v>
      </c>
      <c r="C52" s="20">
        <v>3074</v>
      </c>
      <c r="D52" s="20">
        <v>2455</v>
      </c>
      <c r="E52" s="148">
        <f>SUM(C52:D52)</f>
        <v>5529</v>
      </c>
    </row>
    <row r="53" spans="1:5" ht="12.75">
      <c r="A53" s="166"/>
      <c r="B53" s="24" t="s">
        <v>18</v>
      </c>
      <c r="C53" s="20">
        <v>1373</v>
      </c>
      <c r="D53" s="21">
        <v>8</v>
      </c>
      <c r="E53" s="148">
        <f>SUM(C53:D53)</f>
        <v>1381</v>
      </c>
    </row>
    <row r="54" spans="1:5" ht="13.5" thickBot="1">
      <c r="A54" s="167"/>
      <c r="B54" s="96" t="s">
        <v>8</v>
      </c>
      <c r="C54" s="91">
        <f>SUM(C51:C53)</f>
        <v>24980</v>
      </c>
      <c r="D54" s="91">
        <f>SUM(D51:D53)</f>
        <v>3860</v>
      </c>
      <c r="E54" s="92">
        <f>SUM(E51:E53)</f>
        <v>28840</v>
      </c>
    </row>
    <row r="55" spans="1:5" ht="12.75">
      <c r="A55" s="165" t="s">
        <v>29</v>
      </c>
      <c r="B55" s="33" t="s">
        <v>16</v>
      </c>
      <c r="C55" s="34">
        <v>19748</v>
      </c>
      <c r="D55" s="34">
        <v>1397</v>
      </c>
      <c r="E55" s="149">
        <f>SUM(C55:D55)</f>
        <v>21145</v>
      </c>
    </row>
    <row r="56" spans="1:5" ht="12.75">
      <c r="A56" s="166"/>
      <c r="B56" s="24" t="s">
        <v>17</v>
      </c>
      <c r="C56" s="20">
        <v>3083</v>
      </c>
      <c r="D56" s="20">
        <v>2512</v>
      </c>
      <c r="E56" s="148">
        <f>SUM(C56:D56)</f>
        <v>5595</v>
      </c>
    </row>
    <row r="57" spans="1:5" ht="12.75">
      <c r="A57" s="166"/>
      <c r="B57" s="24" t="s">
        <v>18</v>
      </c>
      <c r="C57" s="20">
        <v>1364</v>
      </c>
      <c r="D57" s="21">
        <v>9</v>
      </c>
      <c r="E57" s="148">
        <f>SUM(C57:D57)</f>
        <v>1373</v>
      </c>
    </row>
    <row r="58" spans="1:5" ht="13.5" thickBot="1">
      <c r="A58" s="167"/>
      <c r="B58" s="96" t="s">
        <v>8</v>
      </c>
      <c r="C58" s="91">
        <f>SUM(C55:C57)</f>
        <v>24195</v>
      </c>
      <c r="D58" s="91">
        <f>SUM(D55:D57)</f>
        <v>3918</v>
      </c>
      <c r="E58" s="92">
        <f>SUM(E55:E57)</f>
        <v>28113</v>
      </c>
    </row>
    <row r="59" spans="1:5" ht="12.75">
      <c r="A59" s="165" t="s">
        <v>9</v>
      </c>
      <c r="B59" s="33" t="s">
        <v>16</v>
      </c>
      <c r="C59" s="34">
        <v>19407</v>
      </c>
      <c r="D59" s="34">
        <v>1183</v>
      </c>
      <c r="E59" s="149">
        <v>20590</v>
      </c>
    </row>
    <row r="60" spans="1:5" ht="12.75">
      <c r="A60" s="166"/>
      <c r="B60" s="24" t="s">
        <v>17</v>
      </c>
      <c r="C60" s="20">
        <v>2957</v>
      </c>
      <c r="D60" s="20">
        <v>2148</v>
      </c>
      <c r="E60" s="148">
        <v>5105</v>
      </c>
    </row>
    <row r="61" spans="1:5" ht="12.75">
      <c r="A61" s="166"/>
      <c r="B61" s="24" t="s">
        <v>18</v>
      </c>
      <c r="C61" s="20">
        <v>1413</v>
      </c>
      <c r="D61" s="21">
        <v>7</v>
      </c>
      <c r="E61" s="148">
        <v>1420</v>
      </c>
    </row>
    <row r="62" spans="1:5" ht="13.5" thickBot="1">
      <c r="A62" s="167"/>
      <c r="B62" s="96" t="s">
        <v>8</v>
      </c>
      <c r="C62" s="91">
        <v>23777</v>
      </c>
      <c r="D62" s="91">
        <v>3338</v>
      </c>
      <c r="E62" s="92">
        <v>27115</v>
      </c>
    </row>
    <row r="63" spans="1:5" ht="12.75">
      <c r="A63" s="165" t="s">
        <v>10</v>
      </c>
      <c r="B63" s="33" t="s">
        <v>16</v>
      </c>
      <c r="C63" s="34">
        <v>18449</v>
      </c>
      <c r="D63" s="34">
        <v>1061</v>
      </c>
      <c r="E63" s="149">
        <v>19510</v>
      </c>
    </row>
    <row r="64" spans="1:5" ht="12.75">
      <c r="A64" s="166"/>
      <c r="B64" s="24" t="s">
        <v>17</v>
      </c>
      <c r="C64" s="20">
        <v>2944</v>
      </c>
      <c r="D64" s="20">
        <v>2207</v>
      </c>
      <c r="E64" s="148">
        <v>5151</v>
      </c>
    </row>
    <row r="65" spans="1:5" ht="12.75">
      <c r="A65" s="166"/>
      <c r="B65" s="24" t="s">
        <v>18</v>
      </c>
      <c r="C65" s="20">
        <v>1375</v>
      </c>
      <c r="D65" s="21">
        <v>15</v>
      </c>
      <c r="E65" s="148">
        <v>1390</v>
      </c>
    </row>
    <row r="66" spans="1:5" ht="13.5" thickBot="1">
      <c r="A66" s="167"/>
      <c r="B66" s="96" t="s">
        <v>8</v>
      </c>
      <c r="C66" s="91">
        <v>22768</v>
      </c>
      <c r="D66" s="91">
        <v>3283</v>
      </c>
      <c r="E66" s="92">
        <v>26051</v>
      </c>
    </row>
    <row r="67" spans="1:5" ht="12.75">
      <c r="A67" s="165" t="s">
        <v>11</v>
      </c>
      <c r="B67" s="33" t="s">
        <v>16</v>
      </c>
      <c r="C67" s="34">
        <v>17614</v>
      </c>
      <c r="D67" s="34">
        <v>1039</v>
      </c>
      <c r="E67" s="149">
        <v>18653</v>
      </c>
    </row>
    <row r="68" spans="1:5" ht="12.75">
      <c r="A68" s="166"/>
      <c r="B68" s="24" t="s">
        <v>17</v>
      </c>
      <c r="C68" s="20">
        <v>2911</v>
      </c>
      <c r="D68" s="20">
        <v>2325</v>
      </c>
      <c r="E68" s="148">
        <v>5236</v>
      </c>
    </row>
    <row r="69" spans="1:5" ht="12.75">
      <c r="A69" s="166"/>
      <c r="B69" s="24" t="s">
        <v>18</v>
      </c>
      <c r="C69" s="20">
        <v>1350</v>
      </c>
      <c r="D69" s="21">
        <v>16</v>
      </c>
      <c r="E69" s="148">
        <v>1366</v>
      </c>
    </row>
    <row r="70" spans="1:5" ht="13.5" thickBot="1">
      <c r="A70" s="167"/>
      <c r="B70" s="96" t="s">
        <v>8</v>
      </c>
      <c r="C70" s="91">
        <v>21875</v>
      </c>
      <c r="D70" s="91">
        <v>3380</v>
      </c>
      <c r="E70" s="92">
        <v>25255</v>
      </c>
    </row>
    <row r="71" spans="1:5" s="3" customFormat="1" ht="12.75">
      <c r="A71" s="8" t="s">
        <v>27</v>
      </c>
      <c r="E71" s="4"/>
    </row>
  </sheetData>
  <sheetProtection/>
  <mergeCells count="16">
    <mergeCell ref="A7:A10"/>
    <mergeCell ref="A11:A14"/>
    <mergeCell ref="A19:A22"/>
    <mergeCell ref="A63:A66"/>
    <mergeCell ref="A23:A26"/>
    <mergeCell ref="A27:A30"/>
    <mergeCell ref="A15:A18"/>
    <mergeCell ref="A67:A70"/>
    <mergeCell ref="A47:A50"/>
    <mergeCell ref="A51:A54"/>
    <mergeCell ref="A31:A34"/>
    <mergeCell ref="A35:A38"/>
    <mergeCell ref="A39:A42"/>
    <mergeCell ref="A43:A46"/>
    <mergeCell ref="A55:A58"/>
    <mergeCell ref="A59:A62"/>
  </mergeCells>
  <hyperlinks>
    <hyperlink ref="E1" location="Contents!A1" display="Contents"/>
    <hyperlink ref="A71" location="Definitions!A1" display="Definitions"/>
  </hyperlinks>
  <printOptions horizontalCentered="1"/>
  <pageMargins left="0.4" right="0.4" top="0.75" bottom="0.75" header="0.48" footer="0.6"/>
  <pageSetup horizontalDpi="600" verticalDpi="600" orientation="landscape" r:id="rId1"/>
  <rowBreaks count="1" manualBreakCount="1">
    <brk id="38" max="255" man="1"/>
  </rowBreaks>
  <ignoredErrors>
    <ignoredError sqref="E59:E70 E54 E50 E34 E26:E30" formula="1"/>
    <ignoredError sqref="E46" formula="1" formulaRange="1"/>
    <ignoredError sqref="C46:D4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G5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1.421875" style="10" customWidth="1"/>
    <col min="2" max="2" width="9.57421875" style="10" customWidth="1"/>
    <col min="3" max="6" width="15.140625" style="10" customWidth="1"/>
    <col min="7" max="7" width="7.28125" style="10" bestFit="1" customWidth="1"/>
    <col min="8" max="9" width="8.140625" style="10" bestFit="1" customWidth="1"/>
    <col min="10" max="10" width="7.28125" style="10" bestFit="1" customWidth="1"/>
    <col min="11" max="11" width="8.28125" style="10" bestFit="1" customWidth="1"/>
    <col min="12" max="12" width="8.140625" style="10" bestFit="1" customWidth="1"/>
    <col min="13" max="13" width="9.421875" style="10" customWidth="1"/>
    <col min="14" max="16384" width="9.140625" style="10" customWidth="1"/>
  </cols>
  <sheetData>
    <row r="1" spans="1:7" ht="15.75">
      <c r="A1" s="13" t="s">
        <v>2</v>
      </c>
      <c r="F1" s="64" t="s">
        <v>3</v>
      </c>
      <c r="G1" s="65"/>
    </row>
    <row r="2" spans="1:7" ht="15">
      <c r="A2" s="18" t="s">
        <v>12</v>
      </c>
      <c r="F2" s="64"/>
      <c r="G2" s="65"/>
    </row>
    <row r="3" ht="12.75">
      <c r="A3" s="19" t="s">
        <v>25</v>
      </c>
    </row>
    <row r="4" ht="12.75">
      <c r="A4" s="19" t="s">
        <v>86</v>
      </c>
    </row>
    <row r="5" ht="13.5" thickBot="1"/>
    <row r="6" spans="1:6" ht="18" customHeight="1" thickBot="1">
      <c r="A6" s="60" t="s">
        <v>36</v>
      </c>
      <c r="B6" s="61" t="s">
        <v>68</v>
      </c>
      <c r="C6" s="62" t="s">
        <v>16</v>
      </c>
      <c r="D6" s="62" t="s">
        <v>17</v>
      </c>
      <c r="E6" s="62" t="s">
        <v>32</v>
      </c>
      <c r="F6" s="63" t="s">
        <v>8</v>
      </c>
    </row>
    <row r="7" spans="1:6" ht="12.75" customHeight="1">
      <c r="A7" s="169" t="s">
        <v>87</v>
      </c>
      <c r="B7" s="58" t="s">
        <v>48</v>
      </c>
      <c r="C7" s="59">
        <v>19789</v>
      </c>
      <c r="D7" s="32">
        <v>2853</v>
      </c>
      <c r="E7" s="32">
        <v>1447</v>
      </c>
      <c r="F7" s="93">
        <f>SUM(C7:E7)</f>
        <v>24089</v>
      </c>
    </row>
    <row r="8" spans="1:6" ht="12.75">
      <c r="A8" s="169"/>
      <c r="B8" s="40" t="s">
        <v>49</v>
      </c>
      <c r="C8" s="53">
        <v>1297</v>
      </c>
      <c r="D8" s="20">
        <v>1410</v>
      </c>
      <c r="E8" s="20">
        <v>43</v>
      </c>
      <c r="F8" s="93">
        <f>SUM(C8:E8)</f>
        <v>2750</v>
      </c>
    </row>
    <row r="9" spans="1:6" ht="13.5" thickBot="1">
      <c r="A9" s="170"/>
      <c r="B9" s="89" t="s">
        <v>8</v>
      </c>
      <c r="C9" s="90">
        <f>SUM(C7:C8)</f>
        <v>21086</v>
      </c>
      <c r="D9" s="90">
        <f>SUM(D7:D8)</f>
        <v>4263</v>
      </c>
      <c r="E9" s="90">
        <f>SUM(E7:E8)</f>
        <v>1490</v>
      </c>
      <c r="F9" s="121">
        <f>SUM(F7:F8)</f>
        <v>26839</v>
      </c>
    </row>
    <row r="10" spans="1:6" ht="12.75" customHeight="1">
      <c r="A10" s="169" t="s">
        <v>85</v>
      </c>
      <c r="B10" s="58" t="s">
        <v>48</v>
      </c>
      <c r="C10" s="59">
        <v>19987</v>
      </c>
      <c r="D10" s="32">
        <v>2823</v>
      </c>
      <c r="E10" s="32">
        <v>1467</v>
      </c>
      <c r="F10" s="93">
        <f>SUM(C10:E10)</f>
        <v>24277</v>
      </c>
    </row>
    <row r="11" spans="1:6" ht="12.75">
      <c r="A11" s="169"/>
      <c r="B11" s="40" t="s">
        <v>49</v>
      </c>
      <c r="C11" s="53">
        <v>1168</v>
      </c>
      <c r="D11" s="20">
        <v>1366</v>
      </c>
      <c r="E11" s="20">
        <v>53</v>
      </c>
      <c r="F11" s="93">
        <f>SUM(C11:E11)</f>
        <v>2587</v>
      </c>
    </row>
    <row r="12" spans="1:6" ht="13.5" thickBot="1">
      <c r="A12" s="170"/>
      <c r="B12" s="89" t="s">
        <v>8</v>
      </c>
      <c r="C12" s="90">
        <f>SUM(C10:C11)</f>
        <v>21155</v>
      </c>
      <c r="D12" s="90">
        <f>SUM(D10:D11)</f>
        <v>4189</v>
      </c>
      <c r="E12" s="90">
        <f>SUM(E10:E11)</f>
        <v>1520</v>
      </c>
      <c r="F12" s="121">
        <f>SUM(F10:F11)</f>
        <v>26864</v>
      </c>
    </row>
    <row r="13" spans="1:6" ht="12.75" customHeight="1">
      <c r="A13" s="169" t="s">
        <v>84</v>
      </c>
      <c r="B13" s="58" t="s">
        <v>48</v>
      </c>
      <c r="C13" s="59">
        <v>21146</v>
      </c>
      <c r="D13" s="32">
        <v>2947</v>
      </c>
      <c r="E13" s="32">
        <v>1471</v>
      </c>
      <c r="F13" s="93">
        <f>SUM(C13:E13)</f>
        <v>25564</v>
      </c>
    </row>
    <row r="14" spans="1:6" ht="12.75">
      <c r="A14" s="169"/>
      <c r="B14" s="40" t="s">
        <v>49</v>
      </c>
      <c r="C14" s="53">
        <v>1358</v>
      </c>
      <c r="D14" s="20">
        <v>1439</v>
      </c>
      <c r="E14" s="20">
        <v>48</v>
      </c>
      <c r="F14" s="93">
        <f>SUM(C14:E14)</f>
        <v>2845</v>
      </c>
    </row>
    <row r="15" spans="1:6" ht="13.5" thickBot="1">
      <c r="A15" s="170"/>
      <c r="B15" s="89" t="s">
        <v>8</v>
      </c>
      <c r="C15" s="90">
        <f>SUM(C13:C14)</f>
        <v>22504</v>
      </c>
      <c r="D15" s="90">
        <f>SUM(D13:D14)</f>
        <v>4386</v>
      </c>
      <c r="E15" s="90">
        <f>SUM(E13:E14)</f>
        <v>1519</v>
      </c>
      <c r="F15" s="121">
        <f>SUM(F13:F14)</f>
        <v>28409</v>
      </c>
    </row>
    <row r="16" spans="1:6" ht="12.75" customHeight="1">
      <c r="A16" s="169" t="s">
        <v>82</v>
      </c>
      <c r="B16" s="58" t="s">
        <v>48</v>
      </c>
      <c r="C16" s="59">
        <v>20864</v>
      </c>
      <c r="D16" s="32">
        <v>3214</v>
      </c>
      <c r="E16" s="32">
        <v>1489</v>
      </c>
      <c r="F16" s="93">
        <f>SUM(C16:E16)</f>
        <v>25567</v>
      </c>
    </row>
    <row r="17" spans="1:6" ht="12.75">
      <c r="A17" s="169"/>
      <c r="B17" s="40" t="s">
        <v>49</v>
      </c>
      <c r="C17" s="53">
        <v>1486</v>
      </c>
      <c r="D17" s="20">
        <v>1384</v>
      </c>
      <c r="E17" s="20">
        <v>51</v>
      </c>
      <c r="F17" s="93">
        <f>SUM(C17:E17)</f>
        <v>2921</v>
      </c>
    </row>
    <row r="18" spans="1:6" ht="13.5" thickBot="1">
      <c r="A18" s="170"/>
      <c r="B18" s="89" t="s">
        <v>8</v>
      </c>
      <c r="C18" s="90">
        <f>SUM(C16:C17)</f>
        <v>22350</v>
      </c>
      <c r="D18" s="90">
        <f>SUM(D16:D17)</f>
        <v>4598</v>
      </c>
      <c r="E18" s="90">
        <f>SUM(E16:E17)</f>
        <v>1540</v>
      </c>
      <c r="F18" s="121">
        <f>SUM(F16:F17)</f>
        <v>28488</v>
      </c>
    </row>
    <row r="19" spans="1:6" ht="12.75">
      <c r="A19" s="169" t="s">
        <v>81</v>
      </c>
      <c r="B19" s="58" t="s">
        <v>48</v>
      </c>
      <c r="C19" s="59">
        <v>20907</v>
      </c>
      <c r="D19" s="32">
        <v>3237</v>
      </c>
      <c r="E19" s="32">
        <v>1533</v>
      </c>
      <c r="F19" s="93">
        <f>SUM(C19:E19)</f>
        <v>25677</v>
      </c>
    </row>
    <row r="20" spans="1:6" ht="12.75">
      <c r="A20" s="169"/>
      <c r="B20" s="40" t="s">
        <v>49</v>
      </c>
      <c r="C20" s="53">
        <v>1591</v>
      </c>
      <c r="D20" s="20">
        <v>1474</v>
      </c>
      <c r="E20" s="20">
        <v>34</v>
      </c>
      <c r="F20" s="93">
        <f>SUM(C20:E20)</f>
        <v>3099</v>
      </c>
    </row>
    <row r="21" spans="1:6" ht="13.5" thickBot="1">
      <c r="A21" s="170"/>
      <c r="B21" s="89" t="s">
        <v>8</v>
      </c>
      <c r="C21" s="90">
        <f>SUM(C19:C20)</f>
        <v>22498</v>
      </c>
      <c r="D21" s="90">
        <f>SUM(D19:D20)</f>
        <v>4711</v>
      </c>
      <c r="E21" s="90">
        <f>SUM(E19:E20)</f>
        <v>1567</v>
      </c>
      <c r="F21" s="121">
        <f>SUM(F19:F20)</f>
        <v>28776</v>
      </c>
    </row>
    <row r="22" spans="1:6" ht="12.75">
      <c r="A22" s="169" t="s">
        <v>80</v>
      </c>
      <c r="B22" s="58" t="s">
        <v>48</v>
      </c>
      <c r="C22" s="59">
        <v>21240</v>
      </c>
      <c r="D22" s="32">
        <v>3378</v>
      </c>
      <c r="E22" s="32">
        <v>1573</v>
      </c>
      <c r="F22" s="93">
        <f>SUM(C22:E22)</f>
        <v>26191</v>
      </c>
    </row>
    <row r="23" spans="1:6" ht="12.75">
      <c r="A23" s="169"/>
      <c r="B23" s="40" t="s">
        <v>49</v>
      </c>
      <c r="C23" s="53">
        <v>1323</v>
      </c>
      <c r="D23" s="20">
        <v>1623</v>
      </c>
      <c r="E23" s="20">
        <v>38</v>
      </c>
      <c r="F23" s="93">
        <f>SUM(C23:E23)</f>
        <v>2984</v>
      </c>
    </row>
    <row r="24" spans="1:6" ht="13.5" thickBot="1">
      <c r="A24" s="170"/>
      <c r="B24" s="89" t="s">
        <v>8</v>
      </c>
      <c r="C24" s="90">
        <f>SUM(C22:C23)</f>
        <v>22563</v>
      </c>
      <c r="D24" s="90">
        <f>SUM(D22:D23)</f>
        <v>5001</v>
      </c>
      <c r="E24" s="90">
        <f>SUM(E22:E23)</f>
        <v>1611</v>
      </c>
      <c r="F24" s="121">
        <f>SUM(F22:F23)</f>
        <v>29175</v>
      </c>
    </row>
    <row r="25" spans="1:6" ht="12.75">
      <c r="A25" s="169" t="s">
        <v>79</v>
      </c>
      <c r="B25" s="58" t="s">
        <v>48</v>
      </c>
      <c r="C25" s="59">
        <v>21415</v>
      </c>
      <c r="D25" s="32">
        <v>3430</v>
      </c>
      <c r="E25" s="32">
        <v>1572</v>
      </c>
      <c r="F25" s="93">
        <f>SUM(C25:E25)</f>
        <v>26417</v>
      </c>
    </row>
    <row r="26" spans="1:6" ht="12.75">
      <c r="A26" s="169"/>
      <c r="B26" s="40" t="s">
        <v>49</v>
      </c>
      <c r="C26" s="53">
        <v>1342</v>
      </c>
      <c r="D26" s="20">
        <v>1647</v>
      </c>
      <c r="E26" s="20">
        <v>60</v>
      </c>
      <c r="F26" s="93">
        <f>SUM(C26:E26)</f>
        <v>3049</v>
      </c>
    </row>
    <row r="27" spans="1:6" ht="13.5" thickBot="1">
      <c r="A27" s="170"/>
      <c r="B27" s="89" t="s">
        <v>8</v>
      </c>
      <c r="C27" s="90">
        <f>SUM(C25:C26)</f>
        <v>22757</v>
      </c>
      <c r="D27" s="90">
        <f>SUM(D25:D26)</f>
        <v>5077</v>
      </c>
      <c r="E27" s="90">
        <f>SUM(E25:E26)</f>
        <v>1632</v>
      </c>
      <c r="F27" s="121">
        <f>SUM(F25:F26)</f>
        <v>29466</v>
      </c>
    </row>
    <row r="28" spans="1:6" ht="12.75">
      <c r="A28" s="169" t="s">
        <v>77</v>
      </c>
      <c r="B28" s="58" t="s">
        <v>48</v>
      </c>
      <c r="C28" s="59">
        <v>21542</v>
      </c>
      <c r="D28" s="32">
        <v>3379</v>
      </c>
      <c r="E28" s="32">
        <v>1615</v>
      </c>
      <c r="F28" s="93">
        <f>SUM(C28:E28)</f>
        <v>26536</v>
      </c>
    </row>
    <row r="29" spans="1:6" ht="12.75">
      <c r="A29" s="169"/>
      <c r="B29" s="40" t="s">
        <v>49</v>
      </c>
      <c r="C29" s="53">
        <v>1285</v>
      </c>
      <c r="D29" s="20">
        <v>1800</v>
      </c>
      <c r="E29" s="20">
        <v>86</v>
      </c>
      <c r="F29" s="93">
        <f>SUM(C29:E29)</f>
        <v>3171</v>
      </c>
    </row>
    <row r="30" spans="1:6" ht="13.5" thickBot="1">
      <c r="A30" s="170"/>
      <c r="B30" s="89" t="s">
        <v>8</v>
      </c>
      <c r="C30" s="90">
        <f>SUM(C28:C29)</f>
        <v>22827</v>
      </c>
      <c r="D30" s="90">
        <f>SUM(D28:D29)</f>
        <v>5179</v>
      </c>
      <c r="E30" s="90">
        <f>SUM(E28:E29)</f>
        <v>1701</v>
      </c>
      <c r="F30" s="121">
        <f>SUM(F28:F29)</f>
        <v>29707</v>
      </c>
    </row>
    <row r="31" spans="1:6" ht="12.75">
      <c r="A31" s="169" t="s">
        <v>37</v>
      </c>
      <c r="B31" s="58" t="s">
        <v>48</v>
      </c>
      <c r="C31" s="59">
        <v>21520</v>
      </c>
      <c r="D31" s="32">
        <v>3446</v>
      </c>
      <c r="E31" s="32">
        <v>1644</v>
      </c>
      <c r="F31" s="93">
        <v>26610</v>
      </c>
    </row>
    <row r="32" spans="1:6" ht="12.75">
      <c r="A32" s="169"/>
      <c r="B32" s="40" t="s">
        <v>49</v>
      </c>
      <c r="C32" s="53">
        <v>1191</v>
      </c>
      <c r="D32" s="20">
        <v>1750</v>
      </c>
      <c r="E32" s="20">
        <v>66</v>
      </c>
      <c r="F32" s="94">
        <v>3007</v>
      </c>
    </row>
    <row r="33" spans="1:6" ht="13.5" thickBot="1">
      <c r="A33" s="170"/>
      <c r="B33" s="89" t="s">
        <v>8</v>
      </c>
      <c r="C33" s="90">
        <v>22711</v>
      </c>
      <c r="D33" s="91">
        <v>5196</v>
      </c>
      <c r="E33" s="91">
        <v>1710</v>
      </c>
      <c r="F33" s="92">
        <v>29617</v>
      </c>
    </row>
    <row r="34" spans="1:6" ht="12.75">
      <c r="A34" s="168" t="s">
        <v>34</v>
      </c>
      <c r="B34" s="41" t="s">
        <v>48</v>
      </c>
      <c r="C34" s="54">
        <v>21247</v>
      </c>
      <c r="D34" s="34">
        <v>3470</v>
      </c>
      <c r="E34" s="34">
        <v>1629</v>
      </c>
      <c r="F34" s="95">
        <v>26346</v>
      </c>
    </row>
    <row r="35" spans="1:6" ht="12.75">
      <c r="A35" s="169" t="s">
        <v>34</v>
      </c>
      <c r="B35" s="40" t="s">
        <v>49</v>
      </c>
      <c r="C35" s="53">
        <v>1056</v>
      </c>
      <c r="D35" s="20">
        <v>1796</v>
      </c>
      <c r="E35" s="20">
        <v>108</v>
      </c>
      <c r="F35" s="94">
        <v>2960</v>
      </c>
    </row>
    <row r="36" spans="1:6" ht="13.5" thickBot="1">
      <c r="A36" s="170" t="s">
        <v>34</v>
      </c>
      <c r="B36" s="89" t="s">
        <v>8</v>
      </c>
      <c r="C36" s="90">
        <v>22303</v>
      </c>
      <c r="D36" s="91">
        <v>5266</v>
      </c>
      <c r="E36" s="91">
        <v>1737</v>
      </c>
      <c r="F36" s="57">
        <v>29306</v>
      </c>
    </row>
    <row r="37" spans="1:6" ht="12.75">
      <c r="A37" s="168" t="s">
        <v>31</v>
      </c>
      <c r="B37" s="41" t="s">
        <v>48</v>
      </c>
      <c r="C37" s="54">
        <v>20742</v>
      </c>
      <c r="D37" s="34">
        <v>3461</v>
      </c>
      <c r="E37" s="34">
        <v>1687</v>
      </c>
      <c r="F37" s="95">
        <v>25890</v>
      </c>
    </row>
    <row r="38" spans="1:6" ht="12.75">
      <c r="A38" s="169" t="s">
        <v>31</v>
      </c>
      <c r="B38" s="40" t="s">
        <v>49</v>
      </c>
      <c r="C38" s="53">
        <v>978</v>
      </c>
      <c r="D38" s="20">
        <v>1888</v>
      </c>
      <c r="E38" s="20">
        <v>142</v>
      </c>
      <c r="F38" s="94">
        <v>3008</v>
      </c>
    </row>
    <row r="39" spans="1:6" ht="13.5" thickBot="1">
      <c r="A39" s="170" t="s">
        <v>31</v>
      </c>
      <c r="B39" s="89" t="s">
        <v>8</v>
      </c>
      <c r="C39" s="90">
        <v>21720</v>
      </c>
      <c r="D39" s="91">
        <v>5349</v>
      </c>
      <c r="E39" s="91">
        <v>1829</v>
      </c>
      <c r="F39" s="57">
        <v>28898</v>
      </c>
    </row>
    <row r="40" spans="1:6" ht="12.75">
      <c r="A40" s="168" t="s">
        <v>30</v>
      </c>
      <c r="B40" s="41" t="s">
        <v>48</v>
      </c>
      <c r="C40" s="54">
        <v>21068</v>
      </c>
      <c r="D40" s="34">
        <v>3705</v>
      </c>
      <c r="E40" s="34">
        <v>1380</v>
      </c>
      <c r="F40" s="95">
        <f>SUM(C40:E40)</f>
        <v>26153</v>
      </c>
    </row>
    <row r="41" spans="1:6" ht="12.75">
      <c r="A41" s="169" t="s">
        <v>30</v>
      </c>
      <c r="B41" s="40" t="s">
        <v>50</v>
      </c>
      <c r="C41" s="53">
        <v>862</v>
      </c>
      <c r="D41" s="20">
        <v>1824</v>
      </c>
      <c r="E41" s="20">
        <v>1</v>
      </c>
      <c r="F41" s="94">
        <f aca="true" t="shared" si="0" ref="F41:F51">SUM(C41:E41)</f>
        <v>2687</v>
      </c>
    </row>
    <row r="42" spans="1:6" ht="13.5" thickBot="1">
      <c r="A42" s="170" t="s">
        <v>30</v>
      </c>
      <c r="B42" s="89" t="s">
        <v>8</v>
      </c>
      <c r="C42" s="90">
        <f>SUM(C40:C41)</f>
        <v>21930</v>
      </c>
      <c r="D42" s="91">
        <f>SUM(D40:D41)</f>
        <v>5529</v>
      </c>
      <c r="E42" s="91">
        <f>SUM(E40:E41)</f>
        <v>1381</v>
      </c>
      <c r="F42" s="57">
        <f t="shared" si="0"/>
        <v>28840</v>
      </c>
    </row>
    <row r="43" spans="1:6" ht="12.75">
      <c r="A43" s="168" t="s">
        <v>29</v>
      </c>
      <c r="B43" s="41" t="s">
        <v>48</v>
      </c>
      <c r="C43" s="54">
        <v>20371</v>
      </c>
      <c r="D43" s="34">
        <v>3642</v>
      </c>
      <c r="E43" s="34">
        <v>1373</v>
      </c>
      <c r="F43" s="95">
        <f t="shared" si="0"/>
        <v>25386</v>
      </c>
    </row>
    <row r="44" spans="1:6" ht="12.75">
      <c r="A44" s="169" t="s">
        <v>29</v>
      </c>
      <c r="B44" s="40" t="s">
        <v>50</v>
      </c>
      <c r="C44" s="53">
        <v>774</v>
      </c>
      <c r="D44" s="20">
        <v>1953</v>
      </c>
      <c r="E44" s="20">
        <v>0</v>
      </c>
      <c r="F44" s="94">
        <f t="shared" si="0"/>
        <v>2727</v>
      </c>
    </row>
    <row r="45" spans="1:6" ht="13.5" thickBot="1">
      <c r="A45" s="170" t="s">
        <v>29</v>
      </c>
      <c r="B45" s="89" t="s">
        <v>8</v>
      </c>
      <c r="C45" s="90">
        <f>SUM(C43:C44)</f>
        <v>21145</v>
      </c>
      <c r="D45" s="91">
        <f>SUM(D43:D44)</f>
        <v>5595</v>
      </c>
      <c r="E45" s="91">
        <f>SUM(E43:E44)</f>
        <v>1373</v>
      </c>
      <c r="F45" s="57">
        <f t="shared" si="0"/>
        <v>28113</v>
      </c>
    </row>
    <row r="46" spans="1:6" ht="12.75">
      <c r="A46" s="168" t="s">
        <v>9</v>
      </c>
      <c r="B46" s="41" t="s">
        <v>48</v>
      </c>
      <c r="C46" s="54">
        <v>20040</v>
      </c>
      <c r="D46" s="34">
        <v>3574</v>
      </c>
      <c r="E46" s="34">
        <v>1420</v>
      </c>
      <c r="F46" s="95">
        <f t="shared" si="0"/>
        <v>25034</v>
      </c>
    </row>
    <row r="47" spans="1:6" ht="12.75">
      <c r="A47" s="169" t="s">
        <v>9</v>
      </c>
      <c r="B47" s="40" t="s">
        <v>50</v>
      </c>
      <c r="C47" s="53">
        <v>550</v>
      </c>
      <c r="D47" s="20">
        <v>1531</v>
      </c>
      <c r="E47" s="20">
        <v>0</v>
      </c>
      <c r="F47" s="94">
        <f t="shared" si="0"/>
        <v>2081</v>
      </c>
    </row>
    <row r="48" spans="1:6" ht="13.5" thickBot="1">
      <c r="A48" s="170" t="s">
        <v>9</v>
      </c>
      <c r="B48" s="89" t="s">
        <v>8</v>
      </c>
      <c r="C48" s="90">
        <f>SUM(C46:C47)</f>
        <v>20590</v>
      </c>
      <c r="D48" s="91">
        <f>SUM(D46:D47)</f>
        <v>5105</v>
      </c>
      <c r="E48" s="91">
        <f>SUM(E46:E47)</f>
        <v>1420</v>
      </c>
      <c r="F48" s="57">
        <f t="shared" si="0"/>
        <v>27115</v>
      </c>
    </row>
    <row r="49" spans="1:6" ht="12.75">
      <c r="A49" s="168" t="s">
        <v>11</v>
      </c>
      <c r="B49" s="41" t="s">
        <v>48</v>
      </c>
      <c r="C49" s="54">
        <v>19087</v>
      </c>
      <c r="D49" s="34">
        <v>3635</v>
      </c>
      <c r="E49" s="34">
        <v>1390</v>
      </c>
      <c r="F49" s="95">
        <f t="shared" si="0"/>
        <v>24112</v>
      </c>
    </row>
    <row r="50" spans="1:6" ht="12.75">
      <c r="A50" s="169" t="s">
        <v>11</v>
      </c>
      <c r="B50" s="40" t="s">
        <v>50</v>
      </c>
      <c r="C50" s="53">
        <v>423</v>
      </c>
      <c r="D50" s="20">
        <v>1516</v>
      </c>
      <c r="E50" s="20">
        <v>0</v>
      </c>
      <c r="F50" s="94">
        <f t="shared" si="0"/>
        <v>1939</v>
      </c>
    </row>
    <row r="51" spans="1:6" ht="13.5" thickBot="1">
      <c r="A51" s="170" t="s">
        <v>11</v>
      </c>
      <c r="B51" s="89" t="s">
        <v>8</v>
      </c>
      <c r="C51" s="90">
        <f>SUM(C49:C50)</f>
        <v>19510</v>
      </c>
      <c r="D51" s="91">
        <f>SUM(D49:D50)</f>
        <v>5151</v>
      </c>
      <c r="E51" s="91">
        <f>SUM(E49:E50)</f>
        <v>1390</v>
      </c>
      <c r="F51" s="57">
        <f t="shared" si="0"/>
        <v>26051</v>
      </c>
    </row>
    <row r="53" spans="1:5" s="3" customFormat="1" ht="12.75">
      <c r="A53" s="8" t="s">
        <v>27</v>
      </c>
      <c r="B53" s="151"/>
      <c r="E53" s="4"/>
    </row>
  </sheetData>
  <sheetProtection/>
  <mergeCells count="15">
    <mergeCell ref="A7:A9"/>
    <mergeCell ref="A19:A21"/>
    <mergeCell ref="A10:A12"/>
    <mergeCell ref="A22:A24"/>
    <mergeCell ref="A43:A45"/>
    <mergeCell ref="A46:A48"/>
    <mergeCell ref="A13:A15"/>
    <mergeCell ref="A16:A18"/>
    <mergeCell ref="A49:A51"/>
    <mergeCell ref="A25:A27"/>
    <mergeCell ref="A28:A30"/>
    <mergeCell ref="A31:A33"/>
    <mergeCell ref="A34:A36"/>
    <mergeCell ref="A37:A39"/>
    <mergeCell ref="A40:A42"/>
  </mergeCells>
  <hyperlinks>
    <hyperlink ref="F1" location="Contents!A1" display="Contents"/>
    <hyperlink ref="A53" location="Definitions!A1" display="Definitions"/>
  </hyperlinks>
  <printOptions horizontalCentered="1"/>
  <pageMargins left="0.5" right="0.5" top="1" bottom="1" header="0.5" footer="0.5"/>
  <pageSetup horizontalDpi="600" verticalDpi="600" orientation="landscape" r:id="rId1"/>
  <ignoredErrors>
    <ignoredError sqref="C42:F42" formulaRange="1"/>
    <ignoredError sqref="F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2" customWidth="1"/>
    <col min="2" max="2" width="12.28125" style="27" customWidth="1"/>
    <col min="3" max="3" width="15.7109375" style="27" customWidth="1"/>
    <col min="4" max="4" width="13.7109375" style="27" customWidth="1"/>
    <col min="5" max="5" width="14.28125" style="27" customWidth="1"/>
    <col min="6" max="6" width="13.57421875" style="27" customWidth="1"/>
    <col min="7" max="7" width="10.28125" style="27" customWidth="1"/>
    <col min="8" max="8" width="12.140625" style="27" bestFit="1" customWidth="1"/>
    <col min="9" max="9" width="6.57421875" style="27" customWidth="1"/>
    <col min="10" max="10" width="10.00390625" style="27" bestFit="1" customWidth="1"/>
    <col min="11" max="11" width="10.28125" style="27" customWidth="1"/>
    <col min="12" max="12" width="12.140625" style="27" bestFit="1" customWidth="1"/>
    <col min="13" max="13" width="6.57421875" style="27" customWidth="1"/>
    <col min="14" max="16384" width="9.140625" style="27" customWidth="1"/>
  </cols>
  <sheetData>
    <row r="1" spans="1:7" ht="15.75">
      <c r="A1" s="9" t="s">
        <v>2</v>
      </c>
      <c r="F1" s="64" t="s">
        <v>3</v>
      </c>
      <c r="G1" s="65"/>
    </row>
    <row r="2" spans="1:7" ht="15">
      <c r="A2" s="17" t="s">
        <v>12</v>
      </c>
      <c r="F2" s="64"/>
      <c r="G2" s="65"/>
    </row>
    <row r="3" ht="12.75">
      <c r="A3" s="23" t="s">
        <v>19</v>
      </c>
    </row>
    <row r="4" ht="12.75">
      <c r="A4" s="19" t="s">
        <v>86</v>
      </c>
    </row>
    <row r="5" ht="13.5" thickBot="1">
      <c r="A5" s="23"/>
    </row>
    <row r="6" spans="1:6" ht="18" customHeight="1" thickBot="1">
      <c r="A6" s="35" t="s">
        <v>36</v>
      </c>
      <c r="B6" s="137" t="s">
        <v>38</v>
      </c>
      <c r="C6" s="137" t="s">
        <v>16</v>
      </c>
      <c r="D6" s="137" t="s">
        <v>17</v>
      </c>
      <c r="E6" s="137" t="s">
        <v>32</v>
      </c>
      <c r="F6" s="138" t="s">
        <v>8</v>
      </c>
    </row>
    <row r="7" spans="1:6" ht="12.75">
      <c r="A7" s="171" t="s">
        <v>87</v>
      </c>
      <c r="B7" s="101" t="s">
        <v>21</v>
      </c>
      <c r="C7" s="29">
        <v>10520</v>
      </c>
      <c r="D7" s="29">
        <v>2369</v>
      </c>
      <c r="E7" s="28">
        <v>807</v>
      </c>
      <c r="F7" s="139">
        <f>SUM(C7:E7)</f>
        <v>13696</v>
      </c>
    </row>
    <row r="8" spans="1:6" ht="12.75">
      <c r="A8" s="172"/>
      <c r="B8" s="99" t="s">
        <v>20</v>
      </c>
      <c r="C8" s="31">
        <v>10566</v>
      </c>
      <c r="D8" s="31">
        <v>1894</v>
      </c>
      <c r="E8" s="30">
        <v>683</v>
      </c>
      <c r="F8" s="140">
        <f>SUM(C8:E8)</f>
        <v>13143</v>
      </c>
    </row>
    <row r="9" spans="1:6" ht="13.5" thickBot="1">
      <c r="A9" s="173"/>
      <c r="B9" s="100" t="s">
        <v>8</v>
      </c>
      <c r="C9" s="97">
        <f>SUM(C7:C8)</f>
        <v>21086</v>
      </c>
      <c r="D9" s="97">
        <f>SUM(D7:D8)</f>
        <v>4263</v>
      </c>
      <c r="E9" s="97">
        <f>SUM(E7:E8)</f>
        <v>1490</v>
      </c>
      <c r="F9" s="98">
        <f>SUM(F7:F8)</f>
        <v>26839</v>
      </c>
    </row>
    <row r="10" spans="1:6" ht="12.75">
      <c r="A10" s="171" t="s">
        <v>85</v>
      </c>
      <c r="B10" s="101" t="s">
        <v>21</v>
      </c>
      <c r="C10" s="29">
        <v>10270</v>
      </c>
      <c r="D10" s="29">
        <v>2328</v>
      </c>
      <c r="E10" s="28">
        <v>827</v>
      </c>
      <c r="F10" s="139">
        <f>SUM(C10:E10)</f>
        <v>13425</v>
      </c>
    </row>
    <row r="11" spans="1:6" ht="12.75">
      <c r="A11" s="172"/>
      <c r="B11" s="99" t="s">
        <v>20</v>
      </c>
      <c r="C11" s="31">
        <v>10885</v>
      </c>
      <c r="D11" s="31">
        <v>1861</v>
      </c>
      <c r="E11" s="30">
        <v>693</v>
      </c>
      <c r="F11" s="140">
        <f>SUM(C11:E11)</f>
        <v>13439</v>
      </c>
    </row>
    <row r="12" spans="1:6" ht="13.5" thickBot="1">
      <c r="A12" s="173"/>
      <c r="B12" s="100" t="s">
        <v>8</v>
      </c>
      <c r="C12" s="97">
        <f>SUM(C10:C11)</f>
        <v>21155</v>
      </c>
      <c r="D12" s="97">
        <f>SUM(D10:D11)</f>
        <v>4189</v>
      </c>
      <c r="E12" s="97">
        <f>SUM(E10:E11)</f>
        <v>1520</v>
      </c>
      <c r="F12" s="98">
        <f>SUM(F10:F11)</f>
        <v>26864</v>
      </c>
    </row>
    <row r="13" spans="1:6" ht="12.75">
      <c r="A13" s="171" t="s">
        <v>84</v>
      </c>
      <c r="B13" s="101" t="s">
        <v>21</v>
      </c>
      <c r="C13" s="29">
        <v>10625</v>
      </c>
      <c r="D13" s="29">
        <v>2446</v>
      </c>
      <c r="E13" s="28">
        <v>846</v>
      </c>
      <c r="F13" s="139">
        <f>SUM(C13:E13)</f>
        <v>13917</v>
      </c>
    </row>
    <row r="14" spans="1:6" ht="12.75">
      <c r="A14" s="172"/>
      <c r="B14" s="99" t="s">
        <v>20</v>
      </c>
      <c r="C14" s="31">
        <v>11879</v>
      </c>
      <c r="D14" s="31">
        <v>1940</v>
      </c>
      <c r="E14" s="30">
        <v>673</v>
      </c>
      <c r="F14" s="140">
        <f>SUM(C14:E14)</f>
        <v>14492</v>
      </c>
    </row>
    <row r="15" spans="1:6" ht="13.5" thickBot="1">
      <c r="A15" s="173"/>
      <c r="B15" s="100" t="s">
        <v>8</v>
      </c>
      <c r="C15" s="97">
        <f>SUM(C13:C14)</f>
        <v>22504</v>
      </c>
      <c r="D15" s="97">
        <f>SUM(D13:D14)</f>
        <v>4386</v>
      </c>
      <c r="E15" s="97">
        <f>SUM(E13:E14)</f>
        <v>1519</v>
      </c>
      <c r="F15" s="98">
        <f>SUM(F13:F14)</f>
        <v>28409</v>
      </c>
    </row>
    <row r="16" spans="1:6" ht="12.75">
      <c r="A16" s="171" t="s">
        <v>82</v>
      </c>
      <c r="B16" s="101" t="s">
        <v>21</v>
      </c>
      <c r="C16" s="29">
        <v>10374</v>
      </c>
      <c r="D16" s="29">
        <v>2561</v>
      </c>
      <c r="E16" s="28">
        <v>850</v>
      </c>
      <c r="F16" s="139">
        <f>SUM(C16:E16)</f>
        <v>13785</v>
      </c>
    </row>
    <row r="17" spans="1:6" ht="12.75">
      <c r="A17" s="172"/>
      <c r="B17" s="99" t="s">
        <v>20</v>
      </c>
      <c r="C17" s="31">
        <v>11976</v>
      </c>
      <c r="D17" s="31">
        <v>2037</v>
      </c>
      <c r="E17" s="30">
        <v>690</v>
      </c>
      <c r="F17" s="140">
        <f>SUM(C17:E17)</f>
        <v>14703</v>
      </c>
    </row>
    <row r="18" spans="1:6" ht="13.5" thickBot="1">
      <c r="A18" s="173"/>
      <c r="B18" s="100" t="s">
        <v>8</v>
      </c>
      <c r="C18" s="97">
        <f>SUM(C16:C17)</f>
        <v>22350</v>
      </c>
      <c r="D18" s="97">
        <f>SUM(D16:D17)</f>
        <v>4598</v>
      </c>
      <c r="E18" s="97">
        <f>SUM(E16:E17)</f>
        <v>1540</v>
      </c>
      <c r="F18" s="98">
        <f>SUM(F16:F17)</f>
        <v>28488</v>
      </c>
    </row>
    <row r="19" spans="1:6" ht="12.75">
      <c r="A19" s="171" t="s">
        <v>81</v>
      </c>
      <c r="B19" s="101" t="s">
        <v>21</v>
      </c>
      <c r="C19" s="29">
        <v>10432</v>
      </c>
      <c r="D19" s="29">
        <v>2660</v>
      </c>
      <c r="E19" s="28">
        <v>844</v>
      </c>
      <c r="F19" s="139">
        <f>SUM(C19:E19)</f>
        <v>13936</v>
      </c>
    </row>
    <row r="20" spans="1:6" ht="12.75">
      <c r="A20" s="172"/>
      <c r="B20" s="99" t="s">
        <v>20</v>
      </c>
      <c r="C20" s="31">
        <v>12066</v>
      </c>
      <c r="D20" s="31">
        <v>2051</v>
      </c>
      <c r="E20" s="30">
        <v>723</v>
      </c>
      <c r="F20" s="140">
        <f>SUM(C20:E20)</f>
        <v>14840</v>
      </c>
    </row>
    <row r="21" spans="1:6" ht="13.5" thickBot="1">
      <c r="A21" s="173"/>
      <c r="B21" s="100" t="s">
        <v>8</v>
      </c>
      <c r="C21" s="97">
        <f>SUM(C19:C20)</f>
        <v>22498</v>
      </c>
      <c r="D21" s="97">
        <f>SUM(D19:D20)</f>
        <v>4711</v>
      </c>
      <c r="E21" s="97">
        <f>SUM(E19:E20)</f>
        <v>1567</v>
      </c>
      <c r="F21" s="98">
        <f>SUM(F19:F20)</f>
        <v>28776</v>
      </c>
    </row>
    <row r="22" spans="1:6" ht="12.75">
      <c r="A22" s="171" t="s">
        <v>80</v>
      </c>
      <c r="B22" s="101" t="s">
        <v>21</v>
      </c>
      <c r="C22" s="29">
        <v>10312</v>
      </c>
      <c r="D22" s="29">
        <v>2897</v>
      </c>
      <c r="E22" s="28">
        <v>867</v>
      </c>
      <c r="F22" s="139">
        <f>SUM(C22:E22)</f>
        <v>14076</v>
      </c>
    </row>
    <row r="23" spans="1:6" ht="12.75">
      <c r="A23" s="172"/>
      <c r="B23" s="99" t="s">
        <v>20</v>
      </c>
      <c r="C23" s="31">
        <v>12251</v>
      </c>
      <c r="D23" s="31">
        <v>2104</v>
      </c>
      <c r="E23" s="30">
        <v>744</v>
      </c>
      <c r="F23" s="140">
        <f>SUM(C23:E23)</f>
        <v>15099</v>
      </c>
    </row>
    <row r="24" spans="1:6" ht="13.5" thickBot="1">
      <c r="A24" s="173"/>
      <c r="B24" s="100" t="s">
        <v>8</v>
      </c>
      <c r="C24" s="97">
        <f>SUM(C22:C23)</f>
        <v>22563</v>
      </c>
      <c r="D24" s="97">
        <f>SUM(D22:D23)</f>
        <v>5001</v>
      </c>
      <c r="E24" s="97">
        <f>SUM(E22:E23)</f>
        <v>1611</v>
      </c>
      <c r="F24" s="98">
        <f>SUM(F22:F23)</f>
        <v>29175</v>
      </c>
    </row>
    <row r="25" spans="1:6" ht="12.75">
      <c r="A25" s="171" t="s">
        <v>79</v>
      </c>
      <c r="B25" s="101" t="s">
        <v>21</v>
      </c>
      <c r="C25" s="29">
        <v>10431</v>
      </c>
      <c r="D25" s="29">
        <v>2880</v>
      </c>
      <c r="E25" s="28">
        <v>834</v>
      </c>
      <c r="F25" s="139">
        <f>SUM(C25:E25)</f>
        <v>14145</v>
      </c>
    </row>
    <row r="26" spans="1:6" ht="12.75">
      <c r="A26" s="172"/>
      <c r="B26" s="99" t="s">
        <v>20</v>
      </c>
      <c r="C26" s="31">
        <v>12326</v>
      </c>
      <c r="D26" s="31">
        <v>2197</v>
      </c>
      <c r="E26" s="30">
        <v>798</v>
      </c>
      <c r="F26" s="140">
        <f>SUM(C26:E26)</f>
        <v>15321</v>
      </c>
    </row>
    <row r="27" spans="1:6" ht="13.5" thickBot="1">
      <c r="A27" s="173"/>
      <c r="B27" s="100" t="s">
        <v>8</v>
      </c>
      <c r="C27" s="97">
        <f>SUM(C25:C26)</f>
        <v>22757</v>
      </c>
      <c r="D27" s="97">
        <f>SUM(D25:D26)</f>
        <v>5077</v>
      </c>
      <c r="E27" s="97">
        <f>SUM(E25:E26)</f>
        <v>1632</v>
      </c>
      <c r="F27" s="98">
        <f>SUM(F25:F26)</f>
        <v>29466</v>
      </c>
    </row>
    <row r="28" spans="1:6" ht="12.75">
      <c r="A28" s="171" t="s">
        <v>77</v>
      </c>
      <c r="B28" s="101" t="s">
        <v>21</v>
      </c>
      <c r="C28" s="29">
        <v>10396</v>
      </c>
      <c r="D28" s="29">
        <v>2993</v>
      </c>
      <c r="E28" s="28">
        <v>860</v>
      </c>
      <c r="F28" s="139">
        <f>SUM(C28:E28)</f>
        <v>14249</v>
      </c>
    </row>
    <row r="29" spans="1:6" ht="12.75">
      <c r="A29" s="172"/>
      <c r="B29" s="99" t="s">
        <v>20</v>
      </c>
      <c r="C29" s="31">
        <v>12431</v>
      </c>
      <c r="D29" s="31">
        <v>2186</v>
      </c>
      <c r="E29" s="30">
        <v>841</v>
      </c>
      <c r="F29" s="140">
        <f>SUM(C29:E29)</f>
        <v>15458</v>
      </c>
    </row>
    <row r="30" spans="1:6" ht="13.5" thickBot="1">
      <c r="A30" s="173"/>
      <c r="B30" s="100" t="s">
        <v>8</v>
      </c>
      <c r="C30" s="97">
        <f>SUM(C28:C29)</f>
        <v>22827</v>
      </c>
      <c r="D30" s="97">
        <f>SUM(D28:D29)</f>
        <v>5179</v>
      </c>
      <c r="E30" s="97">
        <f>SUM(E28:E29)</f>
        <v>1701</v>
      </c>
      <c r="F30" s="98">
        <f>SUM(F28:F29)</f>
        <v>29707</v>
      </c>
    </row>
    <row r="31" spans="1:6" ht="12.75">
      <c r="A31" s="171" t="s">
        <v>37</v>
      </c>
      <c r="B31" s="101" t="s">
        <v>21</v>
      </c>
      <c r="C31" s="29">
        <v>10261</v>
      </c>
      <c r="D31" s="29">
        <v>3032</v>
      </c>
      <c r="E31" s="28">
        <v>840</v>
      </c>
      <c r="F31" s="139">
        <v>14133</v>
      </c>
    </row>
    <row r="32" spans="1:6" ht="12.75">
      <c r="A32" s="172"/>
      <c r="B32" s="99" t="s">
        <v>20</v>
      </c>
      <c r="C32" s="31">
        <v>12450</v>
      </c>
      <c r="D32" s="31">
        <v>2164</v>
      </c>
      <c r="E32" s="30">
        <v>870</v>
      </c>
      <c r="F32" s="141">
        <v>15484</v>
      </c>
    </row>
    <row r="33" spans="1:6" ht="13.5" thickBot="1">
      <c r="A33" s="173"/>
      <c r="B33" s="100" t="s">
        <v>8</v>
      </c>
      <c r="C33" s="97">
        <v>22711</v>
      </c>
      <c r="D33" s="97">
        <v>5196</v>
      </c>
      <c r="E33" s="97">
        <v>1710</v>
      </c>
      <c r="F33" s="98">
        <v>29617</v>
      </c>
    </row>
    <row r="34" spans="1:6" ht="12.75">
      <c r="A34" s="171" t="s">
        <v>34</v>
      </c>
      <c r="B34" s="101" t="s">
        <v>21</v>
      </c>
      <c r="C34" s="29">
        <v>10075</v>
      </c>
      <c r="D34" s="29">
        <v>3102</v>
      </c>
      <c r="E34" s="28">
        <v>872</v>
      </c>
      <c r="F34" s="139">
        <v>14049</v>
      </c>
    </row>
    <row r="35" spans="1:6" ht="12.75">
      <c r="A35" s="172" t="s">
        <v>34</v>
      </c>
      <c r="B35" s="99" t="s">
        <v>20</v>
      </c>
      <c r="C35" s="31">
        <v>12228</v>
      </c>
      <c r="D35" s="31">
        <v>2164</v>
      </c>
      <c r="E35" s="30">
        <v>865</v>
      </c>
      <c r="F35" s="141">
        <v>15257</v>
      </c>
    </row>
    <row r="36" spans="1:6" ht="13.5" thickBot="1">
      <c r="A36" s="173" t="s">
        <v>34</v>
      </c>
      <c r="B36" s="100" t="s">
        <v>8</v>
      </c>
      <c r="C36" s="97">
        <v>22303</v>
      </c>
      <c r="D36" s="97">
        <v>5266</v>
      </c>
      <c r="E36" s="97">
        <v>1737</v>
      </c>
      <c r="F36" s="98">
        <v>29306</v>
      </c>
    </row>
    <row r="37" spans="1:6" ht="12.75">
      <c r="A37" s="171" t="s">
        <v>31</v>
      </c>
      <c r="B37" s="101" t="s">
        <v>21</v>
      </c>
      <c r="C37" s="29">
        <v>9790</v>
      </c>
      <c r="D37" s="29">
        <v>3196</v>
      </c>
      <c r="E37" s="28">
        <v>933</v>
      </c>
      <c r="F37" s="139">
        <v>13919</v>
      </c>
    </row>
    <row r="38" spans="1:6" ht="12.75">
      <c r="A38" s="172" t="s">
        <v>31</v>
      </c>
      <c r="B38" s="99" t="s">
        <v>20</v>
      </c>
      <c r="C38" s="31">
        <v>11930</v>
      </c>
      <c r="D38" s="31">
        <v>2153</v>
      </c>
      <c r="E38" s="30">
        <v>896</v>
      </c>
      <c r="F38" s="141">
        <v>14979</v>
      </c>
    </row>
    <row r="39" spans="1:6" ht="13.5" thickBot="1">
      <c r="A39" s="173" t="s">
        <v>31</v>
      </c>
      <c r="B39" s="100" t="s">
        <v>8</v>
      </c>
      <c r="C39" s="97">
        <v>21720</v>
      </c>
      <c r="D39" s="97">
        <v>5349</v>
      </c>
      <c r="E39" s="97">
        <v>1829</v>
      </c>
      <c r="F39" s="98">
        <v>28898</v>
      </c>
    </row>
    <row r="40" spans="1:6" ht="12.75">
      <c r="A40" s="171" t="s">
        <v>30</v>
      </c>
      <c r="B40" s="101" t="s">
        <v>21</v>
      </c>
      <c r="C40" s="29">
        <v>9866</v>
      </c>
      <c r="D40" s="29">
        <v>3259</v>
      </c>
      <c r="E40" s="28">
        <v>643</v>
      </c>
      <c r="F40" s="139">
        <v>13768</v>
      </c>
    </row>
    <row r="41" spans="1:6" ht="12.75">
      <c r="A41" s="172" t="s">
        <v>30</v>
      </c>
      <c r="B41" s="99" t="s">
        <v>20</v>
      </c>
      <c r="C41" s="31">
        <v>12064</v>
      </c>
      <c r="D41" s="31">
        <v>2270</v>
      </c>
      <c r="E41" s="30">
        <v>738</v>
      </c>
      <c r="F41" s="141">
        <v>15072</v>
      </c>
    </row>
    <row r="42" spans="1:6" ht="13.5" thickBot="1">
      <c r="A42" s="173" t="s">
        <v>30</v>
      </c>
      <c r="B42" s="100" t="s">
        <v>8</v>
      </c>
      <c r="C42" s="97">
        <v>21930</v>
      </c>
      <c r="D42" s="97">
        <v>5529</v>
      </c>
      <c r="E42" s="97">
        <v>1381</v>
      </c>
      <c r="F42" s="98">
        <v>28840</v>
      </c>
    </row>
    <row r="43" spans="1:6" ht="12.75">
      <c r="A43" s="171" t="s">
        <v>29</v>
      </c>
      <c r="B43" s="101" t="s">
        <v>21</v>
      </c>
      <c r="C43" s="29">
        <v>9661</v>
      </c>
      <c r="D43" s="29">
        <v>3401</v>
      </c>
      <c r="E43" s="28">
        <v>648</v>
      </c>
      <c r="F43" s="139">
        <v>13710</v>
      </c>
    </row>
    <row r="44" spans="1:6" ht="12.75">
      <c r="A44" s="172" t="s">
        <v>29</v>
      </c>
      <c r="B44" s="99" t="s">
        <v>20</v>
      </c>
      <c r="C44" s="31">
        <v>11484</v>
      </c>
      <c r="D44" s="31">
        <v>2194</v>
      </c>
      <c r="E44" s="30">
        <v>725</v>
      </c>
      <c r="F44" s="141">
        <v>14403</v>
      </c>
    </row>
    <row r="45" spans="1:6" ht="13.5" thickBot="1">
      <c r="A45" s="173" t="s">
        <v>29</v>
      </c>
      <c r="B45" s="100" t="s">
        <v>8</v>
      </c>
      <c r="C45" s="97">
        <v>21145</v>
      </c>
      <c r="D45" s="97">
        <v>5595</v>
      </c>
      <c r="E45" s="97">
        <v>1373</v>
      </c>
      <c r="F45" s="98">
        <v>28113</v>
      </c>
    </row>
    <row r="46" spans="1:6" ht="12.75">
      <c r="A46" s="171" t="s">
        <v>9</v>
      </c>
      <c r="B46" s="101" t="s">
        <v>21</v>
      </c>
      <c r="C46" s="29">
        <v>9403</v>
      </c>
      <c r="D46" s="29">
        <v>2954</v>
      </c>
      <c r="E46" s="28">
        <v>680</v>
      </c>
      <c r="F46" s="139">
        <v>13037</v>
      </c>
    </row>
    <row r="47" spans="1:6" ht="12.75">
      <c r="A47" s="172" t="s">
        <v>9</v>
      </c>
      <c r="B47" s="99" t="s">
        <v>20</v>
      </c>
      <c r="C47" s="31">
        <v>11187</v>
      </c>
      <c r="D47" s="31">
        <v>2151</v>
      </c>
      <c r="E47" s="30">
        <v>740</v>
      </c>
      <c r="F47" s="141">
        <v>14078</v>
      </c>
    </row>
    <row r="48" spans="1:6" ht="13.5" thickBot="1">
      <c r="A48" s="173" t="s">
        <v>9</v>
      </c>
      <c r="B48" s="100" t="s">
        <v>8</v>
      </c>
      <c r="C48" s="97">
        <v>20590</v>
      </c>
      <c r="D48" s="97">
        <v>5105</v>
      </c>
      <c r="E48" s="97">
        <v>1420</v>
      </c>
      <c r="F48" s="98">
        <v>27115</v>
      </c>
    </row>
    <row r="49" spans="1:6" ht="12.75">
      <c r="A49" s="171" t="s">
        <v>10</v>
      </c>
      <c r="B49" s="101" t="s">
        <v>21</v>
      </c>
      <c r="C49" s="29">
        <v>9047</v>
      </c>
      <c r="D49" s="29">
        <v>2969</v>
      </c>
      <c r="E49" s="28">
        <v>700</v>
      </c>
      <c r="F49" s="142">
        <f>SUM(C49:E49)</f>
        <v>12716</v>
      </c>
    </row>
    <row r="50" spans="1:6" ht="12.75">
      <c r="A50" s="172" t="s">
        <v>11</v>
      </c>
      <c r="B50" s="99" t="s">
        <v>20</v>
      </c>
      <c r="C50" s="31">
        <v>10463</v>
      </c>
      <c r="D50" s="31">
        <v>2182</v>
      </c>
      <c r="E50" s="30">
        <v>690</v>
      </c>
      <c r="F50" s="141">
        <f>SUM(C50:E50)</f>
        <v>13335</v>
      </c>
    </row>
    <row r="51" spans="1:6" ht="13.5" thickBot="1">
      <c r="A51" s="173" t="s">
        <v>11</v>
      </c>
      <c r="B51" s="100" t="s">
        <v>8</v>
      </c>
      <c r="C51" s="97">
        <f>SUM(C49:C50)</f>
        <v>19510</v>
      </c>
      <c r="D51" s="97">
        <f>SUM(D49:D50)</f>
        <v>5151</v>
      </c>
      <c r="E51" s="97">
        <f>SUM(E49:E50)</f>
        <v>1390</v>
      </c>
      <c r="F51" s="98">
        <f>SUM(F49:F50)</f>
        <v>26051</v>
      </c>
    </row>
    <row r="52" spans="1:6" ht="12.75">
      <c r="A52" s="171" t="s">
        <v>11</v>
      </c>
      <c r="B52" s="101" t="s">
        <v>21</v>
      </c>
      <c r="C52" s="29">
        <v>8691</v>
      </c>
      <c r="D52" s="29">
        <v>2923</v>
      </c>
      <c r="E52" s="28">
        <v>696</v>
      </c>
      <c r="F52" s="139">
        <v>12310</v>
      </c>
    </row>
    <row r="53" spans="1:6" ht="12.75">
      <c r="A53" s="172" t="s">
        <v>11</v>
      </c>
      <c r="B53" s="99" t="s">
        <v>20</v>
      </c>
      <c r="C53" s="31">
        <v>9962</v>
      </c>
      <c r="D53" s="31">
        <v>2313</v>
      </c>
      <c r="E53" s="30">
        <v>670</v>
      </c>
      <c r="F53" s="141">
        <v>12945</v>
      </c>
    </row>
    <row r="54" spans="1:6" ht="13.5" thickBot="1">
      <c r="A54" s="173" t="s">
        <v>11</v>
      </c>
      <c r="B54" s="100" t="s">
        <v>8</v>
      </c>
      <c r="C54" s="97">
        <v>18653</v>
      </c>
      <c r="D54" s="97">
        <v>5236</v>
      </c>
      <c r="E54" s="97">
        <v>1366</v>
      </c>
      <c r="F54" s="98">
        <v>25255</v>
      </c>
    </row>
    <row r="56" spans="1:5" s="3" customFormat="1" ht="12.75">
      <c r="A56" s="8" t="s">
        <v>27</v>
      </c>
      <c r="B56" s="151"/>
      <c r="E56" s="4"/>
    </row>
    <row r="57" spans="1:2" ht="12.75">
      <c r="A57" s="152"/>
      <c r="B57" s="153"/>
    </row>
  </sheetData>
  <sheetProtection/>
  <mergeCells count="16">
    <mergeCell ref="A7:A9"/>
    <mergeCell ref="A13:A15"/>
    <mergeCell ref="A16:A18"/>
    <mergeCell ref="A49:A51"/>
    <mergeCell ref="A19:A21"/>
    <mergeCell ref="A22:A24"/>
    <mergeCell ref="A10:A12"/>
    <mergeCell ref="A52:A54"/>
    <mergeCell ref="A28:A30"/>
    <mergeCell ref="A25:A27"/>
    <mergeCell ref="A31:A33"/>
    <mergeCell ref="A34:A36"/>
    <mergeCell ref="A37:A39"/>
    <mergeCell ref="A40:A42"/>
    <mergeCell ref="A43:A45"/>
    <mergeCell ref="A46:A48"/>
  </mergeCells>
  <hyperlinks>
    <hyperlink ref="F1" location="Contents!A1" display="Contents"/>
    <hyperlink ref="A56" location="Definitions!A1" display="Definitions"/>
  </hyperlinks>
  <printOptions horizontalCentered="1"/>
  <pageMargins left="0.4" right="0.4" top="0.75" bottom="0.75" header="0.5" footer="0.5"/>
  <pageSetup horizontalDpi="600" verticalDpi="600" orientation="landscape" r:id="rId1"/>
  <ignoredErrors>
    <ignoredError sqref="F27 F18:F24" formula="1"/>
    <ignoredError sqref="C51:F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P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" customWidth="1"/>
    <col min="2" max="2" width="7.28125" style="10" customWidth="1"/>
    <col min="3" max="7" width="6.57421875" style="10" customWidth="1"/>
    <col min="8" max="15" width="7.28125" style="10" customWidth="1"/>
    <col min="16" max="16" width="10.8515625" style="10" customWidth="1"/>
    <col min="17" max="16384" width="9.140625" style="10" customWidth="1"/>
  </cols>
  <sheetData>
    <row r="1" spans="1:16" ht="15.75">
      <c r="A1" s="13" t="s">
        <v>2</v>
      </c>
      <c r="N1" s="64" t="s">
        <v>3</v>
      </c>
      <c r="O1" s="65"/>
      <c r="P1" s="39"/>
    </row>
    <row r="2" spans="1:15" ht="15">
      <c r="A2" s="18" t="s">
        <v>12</v>
      </c>
      <c r="N2" s="64"/>
      <c r="O2" s="65"/>
    </row>
    <row r="3" ht="12.75">
      <c r="A3" s="19" t="s">
        <v>22</v>
      </c>
    </row>
    <row r="4" ht="12.75">
      <c r="A4" s="19" t="s">
        <v>86</v>
      </c>
    </row>
    <row r="5" ht="13.5" thickBot="1"/>
    <row r="6" spans="1:15" ht="24" customHeight="1">
      <c r="A6" s="165" t="s">
        <v>36</v>
      </c>
      <c r="B6" s="177" t="s">
        <v>16</v>
      </c>
      <c r="C6" s="178"/>
      <c r="D6" s="178"/>
      <c r="E6" s="178"/>
      <c r="F6" s="178"/>
      <c r="G6" s="178"/>
      <c r="H6" s="179"/>
      <c r="I6" s="177" t="s">
        <v>17</v>
      </c>
      <c r="J6" s="178"/>
      <c r="K6" s="178"/>
      <c r="L6" s="178"/>
      <c r="M6" s="179"/>
      <c r="N6" s="180" t="s">
        <v>32</v>
      </c>
      <c r="O6" s="174" t="s">
        <v>8</v>
      </c>
    </row>
    <row r="7" spans="1:15" ht="81" customHeight="1">
      <c r="A7" s="176"/>
      <c r="B7" s="132" t="s">
        <v>23</v>
      </c>
      <c r="C7" s="132" t="s">
        <v>24</v>
      </c>
      <c r="D7" s="132" t="s">
        <v>40</v>
      </c>
      <c r="E7" s="132" t="s">
        <v>41</v>
      </c>
      <c r="F7" s="132" t="s">
        <v>42</v>
      </c>
      <c r="G7" s="132" t="s">
        <v>39</v>
      </c>
      <c r="H7" s="133" t="s">
        <v>46</v>
      </c>
      <c r="I7" s="132" t="s">
        <v>43</v>
      </c>
      <c r="J7" s="132" t="s">
        <v>44</v>
      </c>
      <c r="K7" s="132" t="s">
        <v>83</v>
      </c>
      <c r="L7" s="132" t="s">
        <v>45</v>
      </c>
      <c r="M7" s="133" t="s">
        <v>47</v>
      </c>
      <c r="N7" s="181"/>
      <c r="O7" s="175"/>
    </row>
    <row r="8" spans="1:15" ht="21" customHeight="1">
      <c r="A8" s="160" t="s">
        <v>87</v>
      </c>
      <c r="B8" s="11">
        <v>4821</v>
      </c>
      <c r="C8" s="11">
        <v>968</v>
      </c>
      <c r="D8" s="11">
        <v>4493</v>
      </c>
      <c r="E8" s="11">
        <v>4259</v>
      </c>
      <c r="F8" s="11">
        <v>5401</v>
      </c>
      <c r="G8" s="12">
        <f>82+1062</f>
        <v>1144</v>
      </c>
      <c r="H8" s="124">
        <f>SUM(B8:G8)</f>
        <v>21086</v>
      </c>
      <c r="I8" s="11">
        <v>2778</v>
      </c>
      <c r="J8" s="11">
        <v>1269</v>
      </c>
      <c r="K8" s="11"/>
      <c r="L8" s="12">
        <f>5+211</f>
        <v>216</v>
      </c>
      <c r="M8" s="124">
        <f>SUM(I8:L8)</f>
        <v>4263</v>
      </c>
      <c r="N8" s="11">
        <v>1490</v>
      </c>
      <c r="O8" s="84">
        <f>H8+M8+N8</f>
        <v>26839</v>
      </c>
    </row>
    <row r="9" spans="1:15" ht="21" customHeight="1">
      <c r="A9" s="159" t="s">
        <v>85</v>
      </c>
      <c r="B9" s="11">
        <v>4732</v>
      </c>
      <c r="C9" s="11">
        <v>1033</v>
      </c>
      <c r="D9" s="11">
        <v>4625</v>
      </c>
      <c r="E9" s="11">
        <v>4373</v>
      </c>
      <c r="F9" s="11">
        <v>5374</v>
      </c>
      <c r="G9" s="12">
        <f>1016+2</f>
        <v>1018</v>
      </c>
      <c r="H9" s="124">
        <f>SUM(B9:G9)</f>
        <v>21155</v>
      </c>
      <c r="I9" s="11">
        <v>2784</v>
      </c>
      <c r="J9" s="11">
        <v>1241</v>
      </c>
      <c r="K9" s="11"/>
      <c r="L9" s="12">
        <f>81+83</f>
        <v>164</v>
      </c>
      <c r="M9" s="124">
        <f>SUM(I9:L9)</f>
        <v>4189</v>
      </c>
      <c r="N9" s="11">
        <v>1520</v>
      </c>
      <c r="O9" s="84">
        <f>H9+M9+N9</f>
        <v>26864</v>
      </c>
    </row>
    <row r="10" spans="1:15" ht="21" customHeight="1">
      <c r="A10" s="150" t="s">
        <v>84</v>
      </c>
      <c r="B10" s="11">
        <v>5225</v>
      </c>
      <c r="C10" s="11">
        <v>1220</v>
      </c>
      <c r="D10" s="11">
        <v>4870</v>
      </c>
      <c r="E10" s="11">
        <v>4475</v>
      </c>
      <c r="F10" s="11">
        <f>5835+1</f>
        <v>5836</v>
      </c>
      <c r="G10" s="12">
        <f>874+4</f>
        <v>878</v>
      </c>
      <c r="H10" s="124">
        <f aca="true" t="shared" si="0" ref="H10:H15">SUM(B10:G10)</f>
        <v>22504</v>
      </c>
      <c r="I10" s="11">
        <v>2998</v>
      </c>
      <c r="J10" s="11">
        <v>1242</v>
      </c>
      <c r="K10" s="11">
        <v>21</v>
      </c>
      <c r="L10" s="12">
        <v>125</v>
      </c>
      <c r="M10" s="124">
        <f aca="true" t="shared" si="1" ref="M10:M15">SUM(I10:L10)</f>
        <v>4386</v>
      </c>
      <c r="N10" s="11">
        <v>1519</v>
      </c>
      <c r="O10" s="84">
        <f aca="true" t="shared" si="2" ref="O10:O15">H10+M10+N10</f>
        <v>28409</v>
      </c>
    </row>
    <row r="11" spans="1:15" ht="21" customHeight="1">
      <c r="A11" s="131" t="s">
        <v>82</v>
      </c>
      <c r="B11" s="11">
        <v>5124</v>
      </c>
      <c r="C11" s="11">
        <v>1075</v>
      </c>
      <c r="D11" s="11">
        <v>4637</v>
      </c>
      <c r="E11" s="11">
        <v>4539</v>
      </c>
      <c r="F11" s="11">
        <v>5865</v>
      </c>
      <c r="G11" s="12">
        <v>1110</v>
      </c>
      <c r="H11" s="124">
        <f t="shared" si="0"/>
        <v>22350</v>
      </c>
      <c r="I11" s="11">
        <v>3357</v>
      </c>
      <c r="J11" s="11">
        <v>1224</v>
      </c>
      <c r="K11" s="11">
        <v>14</v>
      </c>
      <c r="L11" s="12">
        <v>3</v>
      </c>
      <c r="M11" s="124">
        <f t="shared" si="1"/>
        <v>4598</v>
      </c>
      <c r="N11" s="11">
        <v>1540</v>
      </c>
      <c r="O11" s="84">
        <f t="shared" si="2"/>
        <v>28488</v>
      </c>
    </row>
    <row r="12" spans="1:15" ht="21" customHeight="1">
      <c r="A12" s="123" t="s">
        <v>81</v>
      </c>
      <c r="B12" s="11">
        <v>4782</v>
      </c>
      <c r="C12" s="11">
        <v>1184</v>
      </c>
      <c r="D12" s="11">
        <v>4752</v>
      </c>
      <c r="E12" s="11">
        <v>4460</v>
      </c>
      <c r="F12" s="11">
        <v>6141</v>
      </c>
      <c r="G12" s="12">
        <v>1179</v>
      </c>
      <c r="H12" s="124">
        <f t="shared" si="0"/>
        <v>22498</v>
      </c>
      <c r="I12" s="11">
        <v>3324</v>
      </c>
      <c r="J12" s="11">
        <v>1214</v>
      </c>
      <c r="K12" s="143"/>
      <c r="L12" s="12">
        <v>173</v>
      </c>
      <c r="M12" s="124">
        <f t="shared" si="1"/>
        <v>4711</v>
      </c>
      <c r="N12" s="11">
        <v>1567</v>
      </c>
      <c r="O12" s="84">
        <f t="shared" si="2"/>
        <v>28776</v>
      </c>
    </row>
    <row r="13" spans="1:15" ht="21" customHeight="1">
      <c r="A13" s="123" t="s">
        <v>80</v>
      </c>
      <c r="B13" s="11">
        <v>4868</v>
      </c>
      <c r="C13" s="11">
        <v>1188</v>
      </c>
      <c r="D13" s="11">
        <v>4793</v>
      </c>
      <c r="E13" s="11">
        <v>4647</v>
      </c>
      <c r="F13" s="11">
        <v>6152</v>
      </c>
      <c r="G13" s="12">
        <v>915</v>
      </c>
      <c r="H13" s="124">
        <f t="shared" si="0"/>
        <v>22563</v>
      </c>
      <c r="I13" s="11">
        <v>3502</v>
      </c>
      <c r="J13" s="11">
        <v>1203</v>
      </c>
      <c r="K13" s="143"/>
      <c r="L13" s="12">
        <v>296</v>
      </c>
      <c r="M13" s="124">
        <f t="shared" si="1"/>
        <v>5001</v>
      </c>
      <c r="N13" s="11">
        <v>1611</v>
      </c>
      <c r="O13" s="84">
        <f t="shared" si="2"/>
        <v>29175</v>
      </c>
    </row>
    <row r="14" spans="1:15" ht="21" customHeight="1">
      <c r="A14" s="123" t="s">
        <v>79</v>
      </c>
      <c r="B14" s="11">
        <v>4913</v>
      </c>
      <c r="C14" s="11">
        <v>1353</v>
      </c>
      <c r="D14" s="11">
        <v>4989</v>
      </c>
      <c r="E14" s="11">
        <v>4568</v>
      </c>
      <c r="F14" s="11">
        <v>6027</v>
      </c>
      <c r="G14" s="12">
        <v>907</v>
      </c>
      <c r="H14" s="124">
        <f t="shared" si="0"/>
        <v>22757</v>
      </c>
      <c r="I14" s="11">
        <v>3615</v>
      </c>
      <c r="J14" s="11">
        <v>1175</v>
      </c>
      <c r="K14" s="143"/>
      <c r="L14" s="12">
        <v>287</v>
      </c>
      <c r="M14" s="124">
        <f t="shared" si="1"/>
        <v>5077</v>
      </c>
      <c r="N14" s="11">
        <v>1632</v>
      </c>
      <c r="O14" s="84">
        <f t="shared" si="2"/>
        <v>29466</v>
      </c>
    </row>
    <row r="15" spans="1:15" ht="21" customHeight="1">
      <c r="A15" s="123" t="s">
        <v>77</v>
      </c>
      <c r="B15" s="11">
        <v>5135</v>
      </c>
      <c r="C15" s="11">
        <v>1285</v>
      </c>
      <c r="D15" s="11">
        <v>5046</v>
      </c>
      <c r="E15" s="11">
        <v>4437</v>
      </c>
      <c r="F15" s="11">
        <v>6091</v>
      </c>
      <c r="G15" s="12">
        <v>833</v>
      </c>
      <c r="H15" s="124">
        <f t="shared" si="0"/>
        <v>22827</v>
      </c>
      <c r="I15" s="11">
        <v>3619</v>
      </c>
      <c r="J15" s="11">
        <v>1194</v>
      </c>
      <c r="K15" s="143"/>
      <c r="L15" s="12">
        <v>366</v>
      </c>
      <c r="M15" s="124">
        <f t="shared" si="1"/>
        <v>5179</v>
      </c>
      <c r="N15" s="11">
        <v>1701</v>
      </c>
      <c r="O15" s="84">
        <f t="shared" si="2"/>
        <v>29707</v>
      </c>
    </row>
    <row r="16" spans="1:15" ht="21" customHeight="1">
      <c r="A16" s="123" t="s">
        <v>37</v>
      </c>
      <c r="B16" s="11">
        <v>5022</v>
      </c>
      <c r="C16" s="11">
        <v>1344</v>
      </c>
      <c r="D16" s="11">
        <v>4998</v>
      </c>
      <c r="E16" s="11">
        <v>4468</v>
      </c>
      <c r="F16" s="11">
        <v>6111</v>
      </c>
      <c r="G16" s="12">
        <v>768</v>
      </c>
      <c r="H16" s="124">
        <v>22711</v>
      </c>
      <c r="I16" s="11">
        <v>3608</v>
      </c>
      <c r="J16" s="11">
        <v>1174</v>
      </c>
      <c r="K16" s="143"/>
      <c r="L16" s="12">
        <v>414</v>
      </c>
      <c r="M16" s="124">
        <v>5196</v>
      </c>
      <c r="N16" s="11">
        <v>1710</v>
      </c>
      <c r="O16" s="84">
        <v>29617</v>
      </c>
    </row>
    <row r="17" spans="1:15" ht="21" customHeight="1">
      <c r="A17" s="123" t="s">
        <v>34</v>
      </c>
      <c r="B17" s="11">
        <v>5034</v>
      </c>
      <c r="C17" s="11">
        <v>1290</v>
      </c>
      <c r="D17" s="11">
        <v>4826</v>
      </c>
      <c r="E17" s="11">
        <v>4505</v>
      </c>
      <c r="F17" s="11">
        <v>5909</v>
      </c>
      <c r="G17" s="12">
        <v>739</v>
      </c>
      <c r="H17" s="124">
        <f>SUM(B17:G17)</f>
        <v>22303</v>
      </c>
      <c r="I17" s="11">
        <v>3728</v>
      </c>
      <c r="J17" s="11">
        <v>1134</v>
      </c>
      <c r="K17" s="143"/>
      <c r="L17" s="12">
        <v>404</v>
      </c>
      <c r="M17" s="124">
        <f>SUM(I17:L17)</f>
        <v>5266</v>
      </c>
      <c r="N17" s="11">
        <v>1737</v>
      </c>
      <c r="O17" s="84">
        <f>H17+M17+N17</f>
        <v>29306</v>
      </c>
    </row>
    <row r="18" spans="1:15" ht="21" customHeight="1">
      <c r="A18" s="123" t="s">
        <v>31</v>
      </c>
      <c r="B18" s="11">
        <v>4589</v>
      </c>
      <c r="C18" s="11">
        <v>1345</v>
      </c>
      <c r="D18" s="11">
        <v>5090</v>
      </c>
      <c r="E18" s="11">
        <v>4365</v>
      </c>
      <c r="F18" s="11">
        <v>5645</v>
      </c>
      <c r="G18" s="12">
        <v>686</v>
      </c>
      <c r="H18" s="124">
        <f>SUM(B18:G18)</f>
        <v>21720</v>
      </c>
      <c r="I18" s="11">
        <v>3701</v>
      </c>
      <c r="J18" s="11">
        <v>1071</v>
      </c>
      <c r="K18" s="143"/>
      <c r="L18" s="12">
        <v>577</v>
      </c>
      <c r="M18" s="124">
        <f>SUM(I18:L18)</f>
        <v>5349</v>
      </c>
      <c r="N18" s="11">
        <v>1829</v>
      </c>
      <c r="O18" s="84">
        <f>H18+M18+N18</f>
        <v>28898</v>
      </c>
    </row>
    <row r="19" spans="1:15" ht="21" customHeight="1">
      <c r="A19" s="123" t="s">
        <v>30</v>
      </c>
      <c r="B19" s="11">
        <v>5135</v>
      </c>
      <c r="C19" s="11">
        <v>1344</v>
      </c>
      <c r="D19" s="11">
        <v>4969</v>
      </c>
      <c r="E19" s="11">
        <v>4309</v>
      </c>
      <c r="F19" s="11">
        <v>5506</v>
      </c>
      <c r="G19" s="12">
        <v>667</v>
      </c>
      <c r="H19" s="124">
        <f>SUM(B19:G19)</f>
        <v>21930</v>
      </c>
      <c r="I19" s="11">
        <v>3563</v>
      </c>
      <c r="J19" s="11">
        <v>1466</v>
      </c>
      <c r="K19" s="143"/>
      <c r="L19" s="12">
        <v>500</v>
      </c>
      <c r="M19" s="124">
        <f>SUM(I19:L19)</f>
        <v>5529</v>
      </c>
      <c r="N19" s="11">
        <v>1381</v>
      </c>
      <c r="O19" s="84">
        <f>H19+M19+N19</f>
        <v>28840</v>
      </c>
    </row>
    <row r="20" spans="1:15" ht="21" customHeight="1">
      <c r="A20" s="123" t="s">
        <v>29</v>
      </c>
      <c r="B20" s="11">
        <v>4731</v>
      </c>
      <c r="C20" s="11">
        <v>1518</v>
      </c>
      <c r="D20" s="11">
        <v>4792</v>
      </c>
      <c r="E20" s="11">
        <v>4112</v>
      </c>
      <c r="F20" s="11">
        <v>5324</v>
      </c>
      <c r="G20" s="12">
        <v>668</v>
      </c>
      <c r="H20" s="124">
        <f>SUM(B20:G20)</f>
        <v>21145</v>
      </c>
      <c r="I20" s="11">
        <v>3514</v>
      </c>
      <c r="J20" s="11">
        <v>1394</v>
      </c>
      <c r="K20" s="143"/>
      <c r="L20" s="12">
        <v>687</v>
      </c>
      <c r="M20" s="124">
        <f>SUM(I20:L20)</f>
        <v>5595</v>
      </c>
      <c r="N20" s="11">
        <v>1373</v>
      </c>
      <c r="O20" s="84">
        <f>H20+M20+N20</f>
        <v>28113</v>
      </c>
    </row>
    <row r="21" spans="1:15" ht="21" customHeight="1">
      <c r="A21" s="123" t="s">
        <v>9</v>
      </c>
      <c r="B21" s="11">
        <v>4828</v>
      </c>
      <c r="C21" s="11">
        <v>1470</v>
      </c>
      <c r="D21" s="11">
        <v>4575</v>
      </c>
      <c r="E21" s="11">
        <v>4056</v>
      </c>
      <c r="F21" s="11">
        <v>5144</v>
      </c>
      <c r="G21" s="12">
        <v>517</v>
      </c>
      <c r="H21" s="124">
        <v>20590</v>
      </c>
      <c r="I21" s="11">
        <v>3352</v>
      </c>
      <c r="J21" s="11">
        <v>1280</v>
      </c>
      <c r="K21" s="143"/>
      <c r="L21" s="12">
        <v>473</v>
      </c>
      <c r="M21" s="124">
        <v>5105</v>
      </c>
      <c r="N21" s="11">
        <v>1420</v>
      </c>
      <c r="O21" s="84">
        <v>27115</v>
      </c>
    </row>
    <row r="22" spans="1:15" ht="21" customHeight="1">
      <c r="A22" s="123" t="s">
        <v>10</v>
      </c>
      <c r="B22" s="11">
        <v>4574</v>
      </c>
      <c r="C22" s="11">
        <v>1331</v>
      </c>
      <c r="D22" s="11">
        <v>4558</v>
      </c>
      <c r="E22" s="11">
        <v>3943</v>
      </c>
      <c r="F22" s="11">
        <v>4653</v>
      </c>
      <c r="G22" s="12">
        <v>451</v>
      </c>
      <c r="H22" s="124">
        <v>19510</v>
      </c>
      <c r="I22" s="11">
        <v>3343</v>
      </c>
      <c r="J22" s="11">
        <v>1232</v>
      </c>
      <c r="K22" s="143"/>
      <c r="L22" s="12">
        <v>576</v>
      </c>
      <c r="M22" s="124">
        <v>5151</v>
      </c>
      <c r="N22" s="11">
        <v>1390</v>
      </c>
      <c r="O22" s="84">
        <v>26051</v>
      </c>
    </row>
    <row r="23" spans="1:15" ht="21" customHeight="1" thickBot="1">
      <c r="A23" s="122" t="s">
        <v>11</v>
      </c>
      <c r="B23" s="85">
        <v>4359</v>
      </c>
      <c r="C23" s="85">
        <v>1422</v>
      </c>
      <c r="D23" s="85">
        <v>4471</v>
      </c>
      <c r="E23" s="85">
        <v>3688</v>
      </c>
      <c r="F23" s="85">
        <v>4299</v>
      </c>
      <c r="G23" s="86">
        <v>414</v>
      </c>
      <c r="H23" s="125">
        <v>18653</v>
      </c>
      <c r="I23" s="85">
        <v>3474</v>
      </c>
      <c r="J23" s="85">
        <v>1147</v>
      </c>
      <c r="K23" s="144"/>
      <c r="L23" s="86">
        <v>615</v>
      </c>
      <c r="M23" s="125">
        <v>5236</v>
      </c>
      <c r="N23" s="85">
        <v>1366</v>
      </c>
      <c r="O23" s="87">
        <v>25255</v>
      </c>
    </row>
    <row r="24" spans="1:5" s="3" customFormat="1" ht="12.75">
      <c r="A24" s="8" t="s">
        <v>27</v>
      </c>
      <c r="B24" s="151"/>
      <c r="E24" s="4"/>
    </row>
  </sheetData>
  <sheetProtection/>
  <mergeCells count="5">
    <mergeCell ref="O6:O7"/>
    <mergeCell ref="A6:A7"/>
    <mergeCell ref="B6:H6"/>
    <mergeCell ref="I6:M6"/>
    <mergeCell ref="N6:N7"/>
  </mergeCells>
  <hyperlinks>
    <hyperlink ref="N1" location="Contents!A1" display="Contents"/>
    <hyperlink ref="A24" location="Definitions!A1" display="Definitions"/>
  </hyperlinks>
  <printOptions horizontalCentered="1"/>
  <pageMargins left="0.4" right="0.41" top="0.65" bottom="0.6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Q1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140625" style="10" customWidth="1"/>
    <col min="2" max="2" width="9.57421875" style="10" customWidth="1"/>
    <col min="3" max="6" width="6.00390625" style="10" customWidth="1"/>
    <col min="7" max="7" width="5.7109375" style="10" bestFit="1" customWidth="1"/>
    <col min="8" max="8" width="7.57421875" style="4" customWidth="1"/>
    <col min="9" max="10" width="5.57421875" style="10" bestFit="1" customWidth="1"/>
    <col min="11" max="11" width="5.57421875" style="10" customWidth="1"/>
    <col min="12" max="12" width="4.00390625" style="10" bestFit="1" customWidth="1"/>
    <col min="13" max="13" width="6.8515625" style="4" customWidth="1"/>
    <col min="14" max="14" width="6.00390625" style="10" customWidth="1"/>
    <col min="15" max="15" width="8.421875" style="4" customWidth="1"/>
    <col min="16" max="16384" width="9.140625" style="10" customWidth="1"/>
  </cols>
  <sheetData>
    <row r="1" spans="1:17" ht="15.75">
      <c r="A1" s="13" t="s">
        <v>2</v>
      </c>
      <c r="N1" s="64" t="s">
        <v>3</v>
      </c>
      <c r="O1" s="65"/>
      <c r="Q1" s="4"/>
    </row>
    <row r="2" spans="1:17" ht="15">
      <c r="A2" s="18" t="s">
        <v>12</v>
      </c>
      <c r="N2" s="64"/>
      <c r="O2" s="65"/>
      <c r="Q2" s="4"/>
    </row>
    <row r="3" ht="12.75">
      <c r="A3" s="19" t="s">
        <v>33</v>
      </c>
    </row>
    <row r="4" ht="12.75">
      <c r="A4" s="19" t="s">
        <v>86</v>
      </c>
    </row>
    <row r="5" spans="8:15" s="14" customFormat="1" ht="13.5" thickBot="1">
      <c r="H5" s="42"/>
      <c r="M5" s="42"/>
      <c r="O5" s="42"/>
    </row>
    <row r="6" spans="1:15" s="14" customFormat="1" ht="89.25" customHeight="1" thickBot="1">
      <c r="A6" s="47" t="s">
        <v>36</v>
      </c>
      <c r="B6" s="48" t="s">
        <v>38</v>
      </c>
      <c r="C6" s="134" t="s">
        <v>51</v>
      </c>
      <c r="D6" s="135" t="s">
        <v>40</v>
      </c>
      <c r="E6" s="135" t="s">
        <v>41</v>
      </c>
      <c r="F6" s="135" t="s">
        <v>42</v>
      </c>
      <c r="G6" s="135" t="s">
        <v>52</v>
      </c>
      <c r="H6" s="135" t="s">
        <v>46</v>
      </c>
      <c r="I6" s="135" t="s">
        <v>53</v>
      </c>
      <c r="J6" s="135" t="s">
        <v>54</v>
      </c>
      <c r="K6" s="135" t="s">
        <v>83</v>
      </c>
      <c r="L6" s="135" t="s">
        <v>45</v>
      </c>
      <c r="M6" s="135" t="s">
        <v>47</v>
      </c>
      <c r="N6" s="135" t="s">
        <v>32</v>
      </c>
      <c r="O6" s="136" t="s">
        <v>55</v>
      </c>
    </row>
    <row r="7" spans="1:15" s="14" customFormat="1" ht="12.75">
      <c r="A7" s="182" t="s">
        <v>87</v>
      </c>
      <c r="B7" s="102" t="s">
        <v>21</v>
      </c>
      <c r="C7" s="103">
        <f>2441+406</f>
        <v>2847</v>
      </c>
      <c r="D7" s="103">
        <v>2239</v>
      </c>
      <c r="E7" s="103">
        <v>2160</v>
      </c>
      <c r="F7" s="103">
        <v>2575</v>
      </c>
      <c r="G7" s="102">
        <f>647+52</f>
        <v>699</v>
      </c>
      <c r="H7" s="126">
        <f>SUM(C7:G7)</f>
        <v>10520</v>
      </c>
      <c r="I7" s="103">
        <v>1628</v>
      </c>
      <c r="J7" s="102">
        <v>571</v>
      </c>
      <c r="K7" s="102"/>
      <c r="L7" s="102">
        <f>4+166</f>
        <v>170</v>
      </c>
      <c r="M7" s="126">
        <f>SUM(I7:L7)</f>
        <v>2369</v>
      </c>
      <c r="N7" s="102">
        <v>807</v>
      </c>
      <c r="O7" s="104">
        <f>H7+M7+N7</f>
        <v>13696</v>
      </c>
    </row>
    <row r="8" spans="1:15" s="14" customFormat="1" ht="12.75">
      <c r="A8" s="182"/>
      <c r="B8" s="105" t="s">
        <v>20</v>
      </c>
      <c r="C8" s="106">
        <f>2380+562</f>
        <v>2942</v>
      </c>
      <c r="D8" s="106">
        <v>2254</v>
      </c>
      <c r="E8" s="106">
        <v>2099</v>
      </c>
      <c r="F8" s="106">
        <v>2826</v>
      </c>
      <c r="G8" s="105">
        <f>415+30</f>
        <v>445</v>
      </c>
      <c r="H8" s="127">
        <f>SUM(C8:G8)</f>
        <v>10566</v>
      </c>
      <c r="I8" s="106">
        <v>1150</v>
      </c>
      <c r="J8" s="105">
        <v>698</v>
      </c>
      <c r="K8" s="105"/>
      <c r="L8" s="105">
        <v>46</v>
      </c>
      <c r="M8" s="127">
        <f>SUM(I8:L8)</f>
        <v>1894</v>
      </c>
      <c r="N8" s="105">
        <v>683</v>
      </c>
      <c r="O8" s="107">
        <f>H8+M8+N8</f>
        <v>13143</v>
      </c>
    </row>
    <row r="9" spans="1:15" s="14" customFormat="1" ht="13.5" thickBot="1">
      <c r="A9" s="183"/>
      <c r="B9" s="108" t="s">
        <v>8</v>
      </c>
      <c r="C9" s="109">
        <f>SUM(C7:C8)</f>
        <v>5789</v>
      </c>
      <c r="D9" s="109">
        <f aca="true" t="shared" si="0" ref="D9:J9">SUM(D7:D8)</f>
        <v>4493</v>
      </c>
      <c r="E9" s="109">
        <f t="shared" si="0"/>
        <v>4259</v>
      </c>
      <c r="F9" s="109">
        <f t="shared" si="0"/>
        <v>5401</v>
      </c>
      <c r="G9" s="109">
        <f t="shared" si="0"/>
        <v>1144</v>
      </c>
      <c r="H9" s="109">
        <f t="shared" si="0"/>
        <v>21086</v>
      </c>
      <c r="I9" s="109">
        <f t="shared" si="0"/>
        <v>2778</v>
      </c>
      <c r="J9" s="109">
        <f t="shared" si="0"/>
        <v>1269</v>
      </c>
      <c r="K9" s="109"/>
      <c r="L9" s="109">
        <f>SUM(L7:L8)</f>
        <v>216</v>
      </c>
      <c r="M9" s="109">
        <f>SUM(M7:M8)</f>
        <v>4263</v>
      </c>
      <c r="N9" s="109">
        <f>SUM(N7:N8)</f>
        <v>1490</v>
      </c>
      <c r="O9" s="110">
        <f>SUM(O7:O8)</f>
        <v>26839</v>
      </c>
    </row>
    <row r="10" spans="1:15" s="14" customFormat="1" ht="12.75">
      <c r="A10" s="182" t="s">
        <v>85</v>
      </c>
      <c r="B10" s="102" t="s">
        <v>21</v>
      </c>
      <c r="C10" s="103">
        <v>2825</v>
      </c>
      <c r="D10" s="103">
        <v>2289</v>
      </c>
      <c r="E10" s="103">
        <v>2105</v>
      </c>
      <c r="F10" s="103">
        <v>2442</v>
      </c>
      <c r="G10" s="102">
        <v>609</v>
      </c>
      <c r="H10" s="126">
        <f>SUM(C10:G10)</f>
        <v>10270</v>
      </c>
      <c r="I10" s="103">
        <v>1673</v>
      </c>
      <c r="J10" s="102">
        <v>531</v>
      </c>
      <c r="K10" s="102"/>
      <c r="L10" s="102">
        <v>124</v>
      </c>
      <c r="M10" s="126">
        <f>SUM(I10:L10)</f>
        <v>2328</v>
      </c>
      <c r="N10" s="102">
        <v>827</v>
      </c>
      <c r="O10" s="104">
        <f>H10+M10+N10</f>
        <v>13425</v>
      </c>
    </row>
    <row r="11" spans="1:15" s="14" customFormat="1" ht="12.75">
      <c r="A11" s="182"/>
      <c r="B11" s="105" t="s">
        <v>20</v>
      </c>
      <c r="C11" s="106">
        <v>2940</v>
      </c>
      <c r="D11" s="106">
        <v>2336</v>
      </c>
      <c r="E11" s="106">
        <v>2268</v>
      </c>
      <c r="F11" s="106">
        <v>2932</v>
      </c>
      <c r="G11" s="105">
        <v>409</v>
      </c>
      <c r="H11" s="127">
        <f>SUM(C11:G11)</f>
        <v>10885</v>
      </c>
      <c r="I11" s="106">
        <v>1111</v>
      </c>
      <c r="J11" s="105">
        <v>710</v>
      </c>
      <c r="K11" s="105"/>
      <c r="L11" s="105">
        <v>40</v>
      </c>
      <c r="M11" s="127">
        <f>SUM(I11:L11)</f>
        <v>1861</v>
      </c>
      <c r="N11" s="105">
        <v>693</v>
      </c>
      <c r="O11" s="107">
        <f>H11+M11+N11</f>
        <v>13439</v>
      </c>
    </row>
    <row r="12" spans="1:15" s="14" customFormat="1" ht="13.5" thickBot="1">
      <c r="A12" s="183"/>
      <c r="B12" s="108" t="s">
        <v>8</v>
      </c>
      <c r="C12" s="109">
        <f>SUM(C10:C11)</f>
        <v>5765</v>
      </c>
      <c r="D12" s="109">
        <f aca="true" t="shared" si="1" ref="D12:J12">SUM(D10:D11)</f>
        <v>4625</v>
      </c>
      <c r="E12" s="109">
        <f t="shared" si="1"/>
        <v>4373</v>
      </c>
      <c r="F12" s="109">
        <f t="shared" si="1"/>
        <v>5374</v>
      </c>
      <c r="G12" s="109">
        <f t="shared" si="1"/>
        <v>1018</v>
      </c>
      <c r="H12" s="109">
        <f t="shared" si="1"/>
        <v>21155</v>
      </c>
      <c r="I12" s="109">
        <f t="shared" si="1"/>
        <v>2784</v>
      </c>
      <c r="J12" s="109">
        <f t="shared" si="1"/>
        <v>1241</v>
      </c>
      <c r="K12" s="109"/>
      <c r="L12" s="109">
        <f>SUM(L10:L11)</f>
        <v>164</v>
      </c>
      <c r="M12" s="109">
        <f>SUM(M10:M11)</f>
        <v>4189</v>
      </c>
      <c r="N12" s="109">
        <f>SUM(N10:N11)</f>
        <v>1520</v>
      </c>
      <c r="O12" s="110">
        <f>SUM(O10:O11)</f>
        <v>26864</v>
      </c>
    </row>
    <row r="13" spans="1:15" s="14" customFormat="1" ht="12.75">
      <c r="A13" s="182" t="s">
        <v>84</v>
      </c>
      <c r="B13" s="102" t="s">
        <v>21</v>
      </c>
      <c r="C13" s="103">
        <f>2596+493</f>
        <v>3089</v>
      </c>
      <c r="D13" s="103">
        <v>2308</v>
      </c>
      <c r="E13" s="103">
        <v>2094</v>
      </c>
      <c r="F13" s="103">
        <v>2590</v>
      </c>
      <c r="G13" s="102">
        <f>541+1+2</f>
        <v>544</v>
      </c>
      <c r="H13" s="126">
        <f>SUM(C13:G13)</f>
        <v>10625</v>
      </c>
      <c r="I13" s="103">
        <v>1809</v>
      </c>
      <c r="J13" s="102">
        <v>525</v>
      </c>
      <c r="K13" s="102">
        <v>15</v>
      </c>
      <c r="L13" s="102">
        <v>97</v>
      </c>
      <c r="M13" s="126">
        <f>SUM(I13:L13)</f>
        <v>2446</v>
      </c>
      <c r="N13" s="102">
        <v>846</v>
      </c>
      <c r="O13" s="104">
        <f>H13+M13+N13</f>
        <v>13917</v>
      </c>
    </row>
    <row r="14" spans="1:15" s="14" customFormat="1" ht="12.75">
      <c r="A14" s="182"/>
      <c r="B14" s="105" t="s">
        <v>20</v>
      </c>
      <c r="C14" s="106">
        <f>2629+727</f>
        <v>3356</v>
      </c>
      <c r="D14" s="106">
        <v>2562</v>
      </c>
      <c r="E14" s="106">
        <v>2381</v>
      </c>
      <c r="F14" s="106">
        <f>3245+1</f>
        <v>3246</v>
      </c>
      <c r="G14" s="105">
        <f>333+1</f>
        <v>334</v>
      </c>
      <c r="H14" s="127">
        <f>SUM(C14:G14)</f>
        <v>11879</v>
      </c>
      <c r="I14" s="106">
        <v>1189</v>
      </c>
      <c r="J14" s="105">
        <v>717</v>
      </c>
      <c r="K14" s="105">
        <v>6</v>
      </c>
      <c r="L14" s="105">
        <v>28</v>
      </c>
      <c r="M14" s="127">
        <f>SUM(I14:L14)</f>
        <v>1940</v>
      </c>
      <c r="N14" s="105">
        <v>673</v>
      </c>
      <c r="O14" s="107">
        <f>H14+M14+N14</f>
        <v>14492</v>
      </c>
    </row>
    <row r="15" spans="1:15" s="14" customFormat="1" ht="13.5" thickBot="1">
      <c r="A15" s="183"/>
      <c r="B15" s="108" t="s">
        <v>8</v>
      </c>
      <c r="C15" s="109">
        <f>SUM(C13:C14)</f>
        <v>6445</v>
      </c>
      <c r="D15" s="109">
        <f aca="true" t="shared" si="2" ref="D15:J15">SUM(D13:D14)</f>
        <v>4870</v>
      </c>
      <c r="E15" s="109">
        <f t="shared" si="2"/>
        <v>4475</v>
      </c>
      <c r="F15" s="109">
        <f t="shared" si="2"/>
        <v>5836</v>
      </c>
      <c r="G15" s="109">
        <f t="shared" si="2"/>
        <v>878</v>
      </c>
      <c r="H15" s="109">
        <f t="shared" si="2"/>
        <v>22504</v>
      </c>
      <c r="I15" s="109">
        <f t="shared" si="2"/>
        <v>2998</v>
      </c>
      <c r="J15" s="109">
        <f t="shared" si="2"/>
        <v>1242</v>
      </c>
      <c r="K15" s="109"/>
      <c r="L15" s="109">
        <f>SUM(L13:L14)</f>
        <v>125</v>
      </c>
      <c r="M15" s="109">
        <f>SUM(M13:M14)</f>
        <v>4386</v>
      </c>
      <c r="N15" s="109">
        <f>SUM(N13:N14)</f>
        <v>1519</v>
      </c>
      <c r="O15" s="110">
        <f>SUM(O13:O14)</f>
        <v>28409</v>
      </c>
    </row>
    <row r="16" spans="1:15" s="14" customFormat="1" ht="12.75">
      <c r="A16" s="182" t="s">
        <v>82</v>
      </c>
      <c r="B16" s="102" t="s">
        <v>21</v>
      </c>
      <c r="C16" s="103">
        <f>2464+404</f>
        <v>2868</v>
      </c>
      <c r="D16" s="103">
        <v>2149</v>
      </c>
      <c r="E16" s="103">
        <v>2058</v>
      </c>
      <c r="F16" s="103">
        <v>2660</v>
      </c>
      <c r="G16" s="102">
        <v>639</v>
      </c>
      <c r="H16" s="126">
        <f>SUM(C16:G16)</f>
        <v>10374</v>
      </c>
      <c r="I16" s="103">
        <v>2040</v>
      </c>
      <c r="J16" s="102">
        <v>508</v>
      </c>
      <c r="K16" s="102">
        <v>12</v>
      </c>
      <c r="L16" s="102">
        <v>1</v>
      </c>
      <c r="M16" s="126">
        <f>SUM(I16:L16)</f>
        <v>2561</v>
      </c>
      <c r="N16" s="102">
        <v>850</v>
      </c>
      <c r="O16" s="104">
        <f>H16+M16+N16</f>
        <v>13785</v>
      </c>
    </row>
    <row r="17" spans="1:15" s="14" customFormat="1" ht="12.75">
      <c r="A17" s="182"/>
      <c r="B17" s="105" t="s">
        <v>20</v>
      </c>
      <c r="C17" s="106">
        <f>2660+671</f>
        <v>3331</v>
      </c>
      <c r="D17" s="106">
        <v>2488</v>
      </c>
      <c r="E17" s="106">
        <v>2481</v>
      </c>
      <c r="F17" s="106">
        <v>3205</v>
      </c>
      <c r="G17" s="105">
        <v>471</v>
      </c>
      <c r="H17" s="127">
        <f>SUM(C17:G17)</f>
        <v>11976</v>
      </c>
      <c r="I17" s="106">
        <v>1317</v>
      </c>
      <c r="J17" s="105">
        <v>716</v>
      </c>
      <c r="K17" s="105">
        <v>2</v>
      </c>
      <c r="L17" s="105">
        <v>2</v>
      </c>
      <c r="M17" s="127">
        <f>SUM(I17:L17)</f>
        <v>2037</v>
      </c>
      <c r="N17" s="105">
        <v>690</v>
      </c>
      <c r="O17" s="107">
        <f>H17+M17+N17</f>
        <v>14703</v>
      </c>
    </row>
    <row r="18" spans="1:15" s="14" customFormat="1" ht="13.5" thickBot="1">
      <c r="A18" s="183"/>
      <c r="B18" s="108" t="s">
        <v>8</v>
      </c>
      <c r="C18" s="109">
        <f>SUM(C16:C17)</f>
        <v>6199</v>
      </c>
      <c r="D18" s="109">
        <f aca="true" t="shared" si="3" ref="D18:O18">SUM(D16:D17)</f>
        <v>4637</v>
      </c>
      <c r="E18" s="109">
        <f t="shared" si="3"/>
        <v>4539</v>
      </c>
      <c r="F18" s="109">
        <f t="shared" si="3"/>
        <v>5865</v>
      </c>
      <c r="G18" s="109">
        <f t="shared" si="3"/>
        <v>1110</v>
      </c>
      <c r="H18" s="109">
        <f t="shared" si="3"/>
        <v>22350</v>
      </c>
      <c r="I18" s="109">
        <f t="shared" si="3"/>
        <v>3357</v>
      </c>
      <c r="J18" s="109">
        <f t="shared" si="3"/>
        <v>1224</v>
      </c>
      <c r="K18" s="109"/>
      <c r="L18" s="109">
        <f t="shared" si="3"/>
        <v>3</v>
      </c>
      <c r="M18" s="109">
        <f t="shared" si="3"/>
        <v>4598</v>
      </c>
      <c r="N18" s="109">
        <f t="shared" si="3"/>
        <v>1540</v>
      </c>
      <c r="O18" s="110">
        <f t="shared" si="3"/>
        <v>28488</v>
      </c>
    </row>
    <row r="19" spans="1:15" s="14" customFormat="1" ht="12.75">
      <c r="A19" s="182" t="s">
        <v>81</v>
      </c>
      <c r="B19" s="102" t="s">
        <v>21</v>
      </c>
      <c r="C19" s="103">
        <v>2713</v>
      </c>
      <c r="D19" s="103">
        <v>2122</v>
      </c>
      <c r="E19" s="103">
        <v>2021</v>
      </c>
      <c r="F19" s="103">
        <v>2850</v>
      </c>
      <c r="G19" s="102">
        <v>726</v>
      </c>
      <c r="H19" s="126">
        <f>SUM(C19:G19)</f>
        <v>10432</v>
      </c>
      <c r="I19" s="103">
        <v>2023</v>
      </c>
      <c r="J19" s="102">
        <v>515</v>
      </c>
      <c r="K19" s="145"/>
      <c r="L19" s="102">
        <v>122</v>
      </c>
      <c r="M19" s="126">
        <f>SUM(I19:L19)</f>
        <v>2660</v>
      </c>
      <c r="N19" s="102">
        <v>844</v>
      </c>
      <c r="O19" s="104">
        <f>H19+M19+N19</f>
        <v>13936</v>
      </c>
    </row>
    <row r="20" spans="1:15" s="14" customFormat="1" ht="12.75">
      <c r="A20" s="182"/>
      <c r="B20" s="105" t="s">
        <v>20</v>
      </c>
      <c r="C20" s="106">
        <v>3253</v>
      </c>
      <c r="D20" s="106">
        <v>2630</v>
      </c>
      <c r="E20" s="106">
        <v>2439</v>
      </c>
      <c r="F20" s="106">
        <v>3291</v>
      </c>
      <c r="G20" s="105">
        <v>453</v>
      </c>
      <c r="H20" s="127">
        <f>SUM(C20:G20)</f>
        <v>12066</v>
      </c>
      <c r="I20" s="106">
        <v>1301</v>
      </c>
      <c r="J20" s="105">
        <v>699</v>
      </c>
      <c r="K20" s="146"/>
      <c r="L20" s="105">
        <v>51</v>
      </c>
      <c r="M20" s="127">
        <f>SUM(I20:L20)</f>
        <v>2051</v>
      </c>
      <c r="N20" s="105">
        <v>723</v>
      </c>
      <c r="O20" s="107">
        <f>H20+M20+N20</f>
        <v>14840</v>
      </c>
    </row>
    <row r="21" spans="1:15" s="14" customFormat="1" ht="13.5" thickBot="1">
      <c r="A21" s="183"/>
      <c r="B21" s="108" t="s">
        <v>8</v>
      </c>
      <c r="C21" s="109">
        <f>SUM(C19:C20)</f>
        <v>5966</v>
      </c>
      <c r="D21" s="109">
        <f aca="true" t="shared" si="4" ref="D21:O21">SUM(D19:D20)</f>
        <v>4752</v>
      </c>
      <c r="E21" s="109">
        <f t="shared" si="4"/>
        <v>4460</v>
      </c>
      <c r="F21" s="109">
        <f t="shared" si="4"/>
        <v>6141</v>
      </c>
      <c r="G21" s="109">
        <f t="shared" si="4"/>
        <v>1179</v>
      </c>
      <c r="H21" s="109">
        <f t="shared" si="4"/>
        <v>22498</v>
      </c>
      <c r="I21" s="109">
        <f t="shared" si="4"/>
        <v>3324</v>
      </c>
      <c r="J21" s="109">
        <f t="shared" si="4"/>
        <v>1214</v>
      </c>
      <c r="K21" s="147"/>
      <c r="L21" s="109">
        <f t="shared" si="4"/>
        <v>173</v>
      </c>
      <c r="M21" s="109">
        <f t="shared" si="4"/>
        <v>4711</v>
      </c>
      <c r="N21" s="109">
        <f t="shared" si="4"/>
        <v>1567</v>
      </c>
      <c r="O21" s="110">
        <f t="shared" si="4"/>
        <v>28776</v>
      </c>
    </row>
    <row r="22" spans="1:15" s="14" customFormat="1" ht="12.75">
      <c r="A22" s="182" t="s">
        <v>80</v>
      </c>
      <c r="B22" s="102" t="s">
        <v>21</v>
      </c>
      <c r="C22" s="103">
        <f>2238+459</f>
        <v>2697</v>
      </c>
      <c r="D22" s="103">
        <v>2166</v>
      </c>
      <c r="E22" s="103">
        <v>2193</v>
      </c>
      <c r="F22" s="103">
        <v>2734</v>
      </c>
      <c r="G22" s="102">
        <v>522</v>
      </c>
      <c r="H22" s="126">
        <f>SUM(C22:G22)</f>
        <v>10312</v>
      </c>
      <c r="I22" s="103">
        <v>2173</v>
      </c>
      <c r="J22" s="102">
        <v>511</v>
      </c>
      <c r="K22" s="145"/>
      <c r="L22" s="102">
        <v>213</v>
      </c>
      <c r="M22" s="126">
        <f>SUM(I22:L22)</f>
        <v>2897</v>
      </c>
      <c r="N22" s="102">
        <v>867</v>
      </c>
      <c r="O22" s="104">
        <f>H22+M22+N22</f>
        <v>14076</v>
      </c>
    </row>
    <row r="23" spans="1:15" s="14" customFormat="1" ht="12.75">
      <c r="A23" s="182"/>
      <c r="B23" s="105" t="s">
        <v>20</v>
      </c>
      <c r="C23" s="106">
        <f>2630+729</f>
        <v>3359</v>
      </c>
      <c r="D23" s="106">
        <v>2627</v>
      </c>
      <c r="E23" s="106">
        <v>2454</v>
      </c>
      <c r="F23" s="106">
        <v>3418</v>
      </c>
      <c r="G23" s="105">
        <v>393</v>
      </c>
      <c r="H23" s="127">
        <f>SUM(C23:G23)</f>
        <v>12251</v>
      </c>
      <c r="I23" s="106">
        <v>1329</v>
      </c>
      <c r="J23" s="105">
        <v>692</v>
      </c>
      <c r="K23" s="146"/>
      <c r="L23" s="105">
        <v>83</v>
      </c>
      <c r="M23" s="127">
        <f>SUM(I23:L23)</f>
        <v>2104</v>
      </c>
      <c r="N23" s="105">
        <v>744</v>
      </c>
      <c r="O23" s="107">
        <f>H23+M23+N23</f>
        <v>15099</v>
      </c>
    </row>
    <row r="24" spans="1:15" s="14" customFormat="1" ht="13.5" thickBot="1">
      <c r="A24" s="183"/>
      <c r="B24" s="108" t="s">
        <v>8</v>
      </c>
      <c r="C24" s="109">
        <f>SUM(C22:C23)</f>
        <v>6056</v>
      </c>
      <c r="D24" s="109">
        <f aca="true" t="shared" si="5" ref="D24:O24">SUM(D22:D23)</f>
        <v>4793</v>
      </c>
      <c r="E24" s="109">
        <f t="shared" si="5"/>
        <v>4647</v>
      </c>
      <c r="F24" s="109">
        <f t="shared" si="5"/>
        <v>6152</v>
      </c>
      <c r="G24" s="109">
        <f t="shared" si="5"/>
        <v>915</v>
      </c>
      <c r="H24" s="109">
        <f t="shared" si="5"/>
        <v>22563</v>
      </c>
      <c r="I24" s="109">
        <f t="shared" si="5"/>
        <v>3502</v>
      </c>
      <c r="J24" s="109">
        <f t="shared" si="5"/>
        <v>1203</v>
      </c>
      <c r="K24" s="147"/>
      <c r="L24" s="109">
        <f t="shared" si="5"/>
        <v>296</v>
      </c>
      <c r="M24" s="109">
        <f t="shared" si="5"/>
        <v>5001</v>
      </c>
      <c r="N24" s="109">
        <f t="shared" si="5"/>
        <v>1611</v>
      </c>
      <c r="O24" s="110">
        <f t="shared" si="5"/>
        <v>29175</v>
      </c>
    </row>
    <row r="25" spans="1:15" s="14" customFormat="1" ht="12.75">
      <c r="A25" s="182" t="s">
        <v>79</v>
      </c>
      <c r="B25" s="102" t="s">
        <v>21</v>
      </c>
      <c r="C25" s="103">
        <v>2820</v>
      </c>
      <c r="D25" s="103">
        <v>2328</v>
      </c>
      <c r="E25" s="103">
        <v>2049</v>
      </c>
      <c r="F25" s="103">
        <v>2672</v>
      </c>
      <c r="G25" s="102">
        <v>562</v>
      </c>
      <c r="H25" s="126">
        <f>SUM(C25:G25)</f>
        <v>10431</v>
      </c>
      <c r="I25" s="103">
        <v>2199</v>
      </c>
      <c r="J25" s="102">
        <v>478</v>
      </c>
      <c r="K25" s="145"/>
      <c r="L25" s="102">
        <v>203</v>
      </c>
      <c r="M25" s="126">
        <f>SUM(I25:L25)</f>
        <v>2880</v>
      </c>
      <c r="N25" s="102">
        <v>834</v>
      </c>
      <c r="O25" s="104">
        <f>H25+M25+N25</f>
        <v>14145</v>
      </c>
    </row>
    <row r="26" spans="1:15" s="14" customFormat="1" ht="12.75">
      <c r="A26" s="182"/>
      <c r="B26" s="105" t="s">
        <v>20</v>
      </c>
      <c r="C26" s="106">
        <v>3446</v>
      </c>
      <c r="D26" s="106">
        <v>2661</v>
      </c>
      <c r="E26" s="106">
        <v>2519</v>
      </c>
      <c r="F26" s="106">
        <v>3355</v>
      </c>
      <c r="G26" s="105">
        <v>345</v>
      </c>
      <c r="H26" s="127">
        <f>SUM(C26:G26)</f>
        <v>12326</v>
      </c>
      <c r="I26" s="106">
        <v>1416</v>
      </c>
      <c r="J26" s="105">
        <v>697</v>
      </c>
      <c r="K26" s="146"/>
      <c r="L26" s="105">
        <v>84</v>
      </c>
      <c r="M26" s="127">
        <f>SUM(I26:L26)</f>
        <v>2197</v>
      </c>
      <c r="N26" s="105">
        <v>798</v>
      </c>
      <c r="O26" s="107">
        <f>H26+M26+N26</f>
        <v>15321</v>
      </c>
    </row>
    <row r="27" spans="1:15" s="14" customFormat="1" ht="13.5" thickBot="1">
      <c r="A27" s="183"/>
      <c r="B27" s="108" t="s">
        <v>8</v>
      </c>
      <c r="C27" s="109">
        <f>SUM(C25:C26)</f>
        <v>6266</v>
      </c>
      <c r="D27" s="109">
        <f aca="true" t="shared" si="6" ref="D27:O27">SUM(D25:D26)</f>
        <v>4989</v>
      </c>
      <c r="E27" s="109">
        <f t="shared" si="6"/>
        <v>4568</v>
      </c>
      <c r="F27" s="109">
        <f t="shared" si="6"/>
        <v>6027</v>
      </c>
      <c r="G27" s="109">
        <f t="shared" si="6"/>
        <v>907</v>
      </c>
      <c r="H27" s="109">
        <f t="shared" si="6"/>
        <v>22757</v>
      </c>
      <c r="I27" s="109">
        <f t="shared" si="6"/>
        <v>3615</v>
      </c>
      <c r="J27" s="109">
        <f t="shared" si="6"/>
        <v>1175</v>
      </c>
      <c r="K27" s="147"/>
      <c r="L27" s="109">
        <f t="shared" si="6"/>
        <v>287</v>
      </c>
      <c r="M27" s="109">
        <f t="shared" si="6"/>
        <v>5077</v>
      </c>
      <c r="N27" s="109">
        <f t="shared" si="6"/>
        <v>1632</v>
      </c>
      <c r="O27" s="110">
        <f t="shared" si="6"/>
        <v>29466</v>
      </c>
    </row>
    <row r="28" spans="1:15" s="14" customFormat="1" ht="12.75">
      <c r="A28" s="182" t="s">
        <v>77</v>
      </c>
      <c r="B28" s="102" t="s">
        <v>21</v>
      </c>
      <c r="C28" s="103">
        <f>480+2409</f>
        <v>2889</v>
      </c>
      <c r="D28" s="103">
        <v>2268</v>
      </c>
      <c r="E28" s="103">
        <v>1956</v>
      </c>
      <c r="F28" s="103">
        <v>2768</v>
      </c>
      <c r="G28" s="102">
        <v>515</v>
      </c>
      <c r="H28" s="126">
        <f>SUM(C28:G28)</f>
        <v>10396</v>
      </c>
      <c r="I28" s="103">
        <v>2224</v>
      </c>
      <c r="J28" s="102">
        <v>507</v>
      </c>
      <c r="K28" s="145"/>
      <c r="L28" s="102">
        <v>262</v>
      </c>
      <c r="M28" s="126">
        <f>SUM(I28:L28)</f>
        <v>2993</v>
      </c>
      <c r="N28" s="102">
        <v>860</v>
      </c>
      <c r="O28" s="104">
        <f>H28+M28+N28</f>
        <v>14249</v>
      </c>
    </row>
    <row r="29" spans="1:15" s="14" customFormat="1" ht="12.75">
      <c r="A29" s="182"/>
      <c r="B29" s="105" t="s">
        <v>20</v>
      </c>
      <c r="C29" s="106">
        <f>805+2726</f>
        <v>3531</v>
      </c>
      <c r="D29" s="106">
        <v>2778</v>
      </c>
      <c r="E29" s="106">
        <v>2481</v>
      </c>
      <c r="F29" s="106">
        <v>3323</v>
      </c>
      <c r="G29" s="105">
        <v>318</v>
      </c>
      <c r="H29" s="127">
        <f>SUM(C29:G29)</f>
        <v>12431</v>
      </c>
      <c r="I29" s="106">
        <v>1395</v>
      </c>
      <c r="J29" s="105">
        <v>687</v>
      </c>
      <c r="K29" s="146"/>
      <c r="L29" s="105">
        <v>104</v>
      </c>
      <c r="M29" s="127">
        <f>SUM(I29:L29)</f>
        <v>2186</v>
      </c>
      <c r="N29" s="105">
        <v>841</v>
      </c>
      <c r="O29" s="107">
        <f>H29+M29+N29</f>
        <v>15458</v>
      </c>
    </row>
    <row r="30" spans="1:15" s="14" customFormat="1" ht="13.5" thickBot="1">
      <c r="A30" s="183"/>
      <c r="B30" s="108" t="s">
        <v>8</v>
      </c>
      <c r="C30" s="109">
        <f>SUM(C28:C29)</f>
        <v>6420</v>
      </c>
      <c r="D30" s="109">
        <f aca="true" t="shared" si="7" ref="D30:O30">SUM(D28:D29)</f>
        <v>5046</v>
      </c>
      <c r="E30" s="109">
        <f t="shared" si="7"/>
        <v>4437</v>
      </c>
      <c r="F30" s="109">
        <f t="shared" si="7"/>
        <v>6091</v>
      </c>
      <c r="G30" s="109">
        <f t="shared" si="7"/>
        <v>833</v>
      </c>
      <c r="H30" s="109">
        <f t="shared" si="7"/>
        <v>22827</v>
      </c>
      <c r="I30" s="109">
        <f t="shared" si="7"/>
        <v>3619</v>
      </c>
      <c r="J30" s="109">
        <f t="shared" si="7"/>
        <v>1194</v>
      </c>
      <c r="K30" s="147"/>
      <c r="L30" s="109">
        <f t="shared" si="7"/>
        <v>366</v>
      </c>
      <c r="M30" s="109">
        <f t="shared" si="7"/>
        <v>5179</v>
      </c>
      <c r="N30" s="109">
        <f t="shared" si="7"/>
        <v>1701</v>
      </c>
      <c r="O30" s="110">
        <f t="shared" si="7"/>
        <v>29707</v>
      </c>
    </row>
    <row r="31" spans="1:15" s="14" customFormat="1" ht="12.75">
      <c r="A31" s="182" t="s">
        <v>37</v>
      </c>
      <c r="B31" s="102" t="s">
        <v>21</v>
      </c>
      <c r="C31" s="103">
        <v>2803</v>
      </c>
      <c r="D31" s="103">
        <v>2227</v>
      </c>
      <c r="E31" s="103">
        <v>2034</v>
      </c>
      <c r="F31" s="103">
        <v>2726</v>
      </c>
      <c r="G31" s="102">
        <v>471</v>
      </c>
      <c r="H31" s="126">
        <v>10261</v>
      </c>
      <c r="I31" s="103">
        <v>2259</v>
      </c>
      <c r="J31" s="102">
        <v>501</v>
      </c>
      <c r="K31" s="145"/>
      <c r="L31" s="102">
        <v>272</v>
      </c>
      <c r="M31" s="126">
        <v>3032</v>
      </c>
      <c r="N31" s="102">
        <v>840</v>
      </c>
      <c r="O31" s="104">
        <v>14133</v>
      </c>
    </row>
    <row r="32" spans="1:15" s="14" customFormat="1" ht="12.75">
      <c r="A32" s="182"/>
      <c r="B32" s="105" t="s">
        <v>20</v>
      </c>
      <c r="C32" s="106">
        <v>3563</v>
      </c>
      <c r="D32" s="106">
        <v>2771</v>
      </c>
      <c r="E32" s="106">
        <v>2434</v>
      </c>
      <c r="F32" s="106">
        <v>3385</v>
      </c>
      <c r="G32" s="105">
        <v>297</v>
      </c>
      <c r="H32" s="127">
        <v>12450</v>
      </c>
      <c r="I32" s="106">
        <v>1349</v>
      </c>
      <c r="J32" s="105">
        <v>673</v>
      </c>
      <c r="K32" s="146"/>
      <c r="L32" s="105">
        <v>142</v>
      </c>
      <c r="M32" s="127">
        <v>2164</v>
      </c>
      <c r="N32" s="105">
        <v>870</v>
      </c>
      <c r="O32" s="107">
        <v>15484</v>
      </c>
    </row>
    <row r="33" spans="1:15" s="14" customFormat="1" ht="13.5" thickBot="1">
      <c r="A33" s="183"/>
      <c r="B33" s="108" t="s">
        <v>8</v>
      </c>
      <c r="C33" s="109">
        <v>6366</v>
      </c>
      <c r="D33" s="109">
        <v>4998</v>
      </c>
      <c r="E33" s="109">
        <v>4468</v>
      </c>
      <c r="F33" s="109">
        <v>6111</v>
      </c>
      <c r="G33" s="108">
        <v>768</v>
      </c>
      <c r="H33" s="109">
        <v>22711</v>
      </c>
      <c r="I33" s="109">
        <v>3608</v>
      </c>
      <c r="J33" s="109">
        <v>1174</v>
      </c>
      <c r="K33" s="147"/>
      <c r="L33" s="108">
        <v>414</v>
      </c>
      <c r="M33" s="109">
        <v>5196</v>
      </c>
      <c r="N33" s="109">
        <v>1710</v>
      </c>
      <c r="O33" s="110">
        <v>29617</v>
      </c>
    </row>
    <row r="34" spans="1:15" s="14" customFormat="1" ht="12.75">
      <c r="A34" s="182" t="s">
        <v>34</v>
      </c>
      <c r="B34" s="102" t="s">
        <v>21</v>
      </c>
      <c r="C34" s="103">
        <v>2800</v>
      </c>
      <c r="D34" s="103">
        <v>2146</v>
      </c>
      <c r="E34" s="103">
        <v>2005</v>
      </c>
      <c r="F34" s="103">
        <v>2668</v>
      </c>
      <c r="G34" s="102">
        <v>456</v>
      </c>
      <c r="H34" s="126">
        <v>10075</v>
      </c>
      <c r="I34" s="103">
        <v>2315</v>
      </c>
      <c r="J34" s="102">
        <v>491</v>
      </c>
      <c r="K34" s="145"/>
      <c r="L34" s="102">
        <v>296</v>
      </c>
      <c r="M34" s="126">
        <v>3102</v>
      </c>
      <c r="N34" s="102">
        <v>872</v>
      </c>
      <c r="O34" s="104">
        <v>14049</v>
      </c>
    </row>
    <row r="35" spans="1:15" ht="12.75">
      <c r="A35" s="182" t="s">
        <v>34</v>
      </c>
      <c r="B35" s="105" t="s">
        <v>20</v>
      </c>
      <c r="C35" s="106">
        <v>3524</v>
      </c>
      <c r="D35" s="106">
        <v>2680</v>
      </c>
      <c r="E35" s="106">
        <v>2500</v>
      </c>
      <c r="F35" s="106">
        <v>3241</v>
      </c>
      <c r="G35" s="105">
        <v>283</v>
      </c>
      <c r="H35" s="127">
        <v>12228</v>
      </c>
      <c r="I35" s="106">
        <v>1413</v>
      </c>
      <c r="J35" s="105">
        <v>643</v>
      </c>
      <c r="K35" s="146"/>
      <c r="L35" s="105">
        <v>108</v>
      </c>
      <c r="M35" s="127">
        <v>2164</v>
      </c>
      <c r="N35" s="105">
        <v>865</v>
      </c>
      <c r="O35" s="107">
        <v>15257</v>
      </c>
    </row>
    <row r="36" spans="1:15" ht="13.5" thickBot="1">
      <c r="A36" s="183" t="s">
        <v>34</v>
      </c>
      <c r="B36" s="108" t="s">
        <v>8</v>
      </c>
      <c r="C36" s="109">
        <v>6324</v>
      </c>
      <c r="D36" s="109">
        <v>4826</v>
      </c>
      <c r="E36" s="109">
        <v>4505</v>
      </c>
      <c r="F36" s="109">
        <v>5909</v>
      </c>
      <c r="G36" s="108">
        <v>739</v>
      </c>
      <c r="H36" s="109">
        <v>22303</v>
      </c>
      <c r="I36" s="109">
        <v>3728</v>
      </c>
      <c r="J36" s="109">
        <v>1134</v>
      </c>
      <c r="K36" s="147"/>
      <c r="L36" s="108">
        <v>404</v>
      </c>
      <c r="M36" s="109">
        <v>5266</v>
      </c>
      <c r="N36" s="109">
        <v>1737</v>
      </c>
      <c r="O36" s="110">
        <v>29306</v>
      </c>
    </row>
    <row r="37" spans="1:15" ht="12.75">
      <c r="A37" s="182" t="s">
        <v>31</v>
      </c>
      <c r="B37" s="102" t="s">
        <v>21</v>
      </c>
      <c r="C37" s="103">
        <v>2588</v>
      </c>
      <c r="D37" s="103">
        <v>2253</v>
      </c>
      <c r="E37" s="103">
        <v>1980</v>
      </c>
      <c r="F37" s="103">
        <v>2573</v>
      </c>
      <c r="G37" s="102">
        <v>396</v>
      </c>
      <c r="H37" s="126">
        <v>9790</v>
      </c>
      <c r="I37" s="103">
        <v>2330</v>
      </c>
      <c r="J37" s="102">
        <v>462</v>
      </c>
      <c r="K37" s="145"/>
      <c r="L37" s="102">
        <v>404</v>
      </c>
      <c r="M37" s="126">
        <v>3196</v>
      </c>
      <c r="N37" s="102">
        <v>933</v>
      </c>
      <c r="O37" s="104">
        <v>13919</v>
      </c>
    </row>
    <row r="38" spans="1:15" ht="12.75">
      <c r="A38" s="182" t="s">
        <v>31</v>
      </c>
      <c r="B38" s="105" t="s">
        <v>20</v>
      </c>
      <c r="C38" s="106">
        <v>3346</v>
      </c>
      <c r="D38" s="106">
        <v>2837</v>
      </c>
      <c r="E38" s="106">
        <v>2385</v>
      </c>
      <c r="F38" s="106">
        <v>3072</v>
      </c>
      <c r="G38" s="105">
        <v>290</v>
      </c>
      <c r="H38" s="127">
        <v>11930</v>
      </c>
      <c r="I38" s="106">
        <v>1371</v>
      </c>
      <c r="J38" s="105">
        <v>609</v>
      </c>
      <c r="K38" s="146"/>
      <c r="L38" s="105">
        <v>173</v>
      </c>
      <c r="M38" s="127">
        <v>2153</v>
      </c>
      <c r="N38" s="105">
        <v>896</v>
      </c>
      <c r="O38" s="107">
        <v>14979</v>
      </c>
    </row>
    <row r="39" spans="1:15" ht="13.5" thickBot="1">
      <c r="A39" s="183" t="s">
        <v>31</v>
      </c>
      <c r="B39" s="108" t="s">
        <v>8</v>
      </c>
      <c r="C39" s="109">
        <v>5934</v>
      </c>
      <c r="D39" s="109">
        <v>5090</v>
      </c>
      <c r="E39" s="109">
        <v>4365</v>
      </c>
      <c r="F39" s="109">
        <v>5645</v>
      </c>
      <c r="G39" s="108">
        <v>686</v>
      </c>
      <c r="H39" s="109">
        <v>21720</v>
      </c>
      <c r="I39" s="109">
        <v>3701</v>
      </c>
      <c r="J39" s="109">
        <v>1071</v>
      </c>
      <c r="K39" s="147"/>
      <c r="L39" s="108">
        <v>577</v>
      </c>
      <c r="M39" s="109">
        <v>5349</v>
      </c>
      <c r="N39" s="109">
        <v>1829</v>
      </c>
      <c r="O39" s="110">
        <v>28898</v>
      </c>
    </row>
    <row r="40" spans="1:15" ht="12.75">
      <c r="A40" s="182" t="s">
        <v>30</v>
      </c>
      <c r="B40" s="102" t="s">
        <v>21</v>
      </c>
      <c r="C40" s="103">
        <v>2825</v>
      </c>
      <c r="D40" s="103">
        <v>2237</v>
      </c>
      <c r="E40" s="103">
        <v>1929</v>
      </c>
      <c r="F40" s="103">
        <v>2474</v>
      </c>
      <c r="G40" s="102">
        <v>401</v>
      </c>
      <c r="H40" s="126">
        <v>9866</v>
      </c>
      <c r="I40" s="103">
        <v>2177</v>
      </c>
      <c r="J40" s="102">
        <v>747</v>
      </c>
      <c r="K40" s="145"/>
      <c r="L40" s="102">
        <v>335</v>
      </c>
      <c r="M40" s="126">
        <v>3259</v>
      </c>
      <c r="N40" s="102">
        <v>643</v>
      </c>
      <c r="O40" s="104">
        <v>13768</v>
      </c>
    </row>
    <row r="41" spans="1:15" ht="12.75">
      <c r="A41" s="182" t="s">
        <v>30</v>
      </c>
      <c r="B41" s="105" t="s">
        <v>20</v>
      </c>
      <c r="C41" s="106">
        <v>3654</v>
      </c>
      <c r="D41" s="106">
        <v>2732</v>
      </c>
      <c r="E41" s="106">
        <v>2380</v>
      </c>
      <c r="F41" s="106">
        <v>3032</v>
      </c>
      <c r="G41" s="105">
        <v>266</v>
      </c>
      <c r="H41" s="127">
        <v>12064</v>
      </c>
      <c r="I41" s="106">
        <v>1386</v>
      </c>
      <c r="J41" s="105">
        <v>719</v>
      </c>
      <c r="K41" s="146"/>
      <c r="L41" s="105">
        <v>165</v>
      </c>
      <c r="M41" s="127">
        <v>2270</v>
      </c>
      <c r="N41" s="105">
        <v>738</v>
      </c>
      <c r="O41" s="107">
        <v>15072</v>
      </c>
    </row>
    <row r="42" spans="1:15" ht="13.5" thickBot="1">
      <c r="A42" s="183" t="s">
        <v>30</v>
      </c>
      <c r="B42" s="108" t="s">
        <v>8</v>
      </c>
      <c r="C42" s="109">
        <v>6479</v>
      </c>
      <c r="D42" s="109">
        <v>4969</v>
      </c>
      <c r="E42" s="109">
        <v>4309</v>
      </c>
      <c r="F42" s="109">
        <v>5506</v>
      </c>
      <c r="G42" s="108">
        <v>667</v>
      </c>
      <c r="H42" s="109">
        <v>21930</v>
      </c>
      <c r="I42" s="109">
        <v>3563</v>
      </c>
      <c r="J42" s="109">
        <v>1466</v>
      </c>
      <c r="K42" s="147"/>
      <c r="L42" s="108">
        <v>500</v>
      </c>
      <c r="M42" s="109">
        <v>5529</v>
      </c>
      <c r="N42" s="109">
        <v>1381</v>
      </c>
      <c r="O42" s="110">
        <v>28840</v>
      </c>
    </row>
    <row r="43" spans="1:15" ht="12.75">
      <c r="A43" s="182" t="s">
        <v>29</v>
      </c>
      <c r="B43" s="102" t="s">
        <v>21</v>
      </c>
      <c r="C43" s="103">
        <v>2790</v>
      </c>
      <c r="D43" s="103">
        <v>2115</v>
      </c>
      <c r="E43" s="103">
        <v>1878</v>
      </c>
      <c r="F43" s="103">
        <v>2478</v>
      </c>
      <c r="G43" s="102">
        <v>400</v>
      </c>
      <c r="H43" s="126">
        <v>9661</v>
      </c>
      <c r="I43" s="103">
        <v>2190</v>
      </c>
      <c r="J43" s="102">
        <v>709</v>
      </c>
      <c r="K43" s="145"/>
      <c r="L43" s="102">
        <v>502</v>
      </c>
      <c r="M43" s="126">
        <v>3401</v>
      </c>
      <c r="N43" s="102">
        <v>648</v>
      </c>
      <c r="O43" s="104">
        <v>13710</v>
      </c>
    </row>
    <row r="44" spans="1:15" ht="12.75">
      <c r="A44" s="182" t="s">
        <v>29</v>
      </c>
      <c r="B44" s="105" t="s">
        <v>20</v>
      </c>
      <c r="C44" s="106">
        <v>3459</v>
      </c>
      <c r="D44" s="106">
        <v>2677</v>
      </c>
      <c r="E44" s="106">
        <v>2234</v>
      </c>
      <c r="F44" s="106">
        <v>2846</v>
      </c>
      <c r="G44" s="105">
        <v>268</v>
      </c>
      <c r="H44" s="127">
        <v>11484</v>
      </c>
      <c r="I44" s="106">
        <v>1324</v>
      </c>
      <c r="J44" s="105">
        <v>685</v>
      </c>
      <c r="K44" s="146"/>
      <c r="L44" s="105">
        <v>185</v>
      </c>
      <c r="M44" s="127">
        <v>2194</v>
      </c>
      <c r="N44" s="105">
        <v>725</v>
      </c>
      <c r="O44" s="107">
        <v>14403</v>
      </c>
    </row>
    <row r="45" spans="1:15" ht="13.5" thickBot="1">
      <c r="A45" s="183" t="s">
        <v>29</v>
      </c>
      <c r="B45" s="108" t="s">
        <v>8</v>
      </c>
      <c r="C45" s="109">
        <v>6249</v>
      </c>
      <c r="D45" s="109">
        <v>4792</v>
      </c>
      <c r="E45" s="109">
        <v>4112</v>
      </c>
      <c r="F45" s="109">
        <v>5324</v>
      </c>
      <c r="G45" s="108">
        <v>668</v>
      </c>
      <c r="H45" s="109">
        <v>21145</v>
      </c>
      <c r="I45" s="109">
        <v>3514</v>
      </c>
      <c r="J45" s="109">
        <v>1394</v>
      </c>
      <c r="K45" s="147"/>
      <c r="L45" s="108">
        <v>687</v>
      </c>
      <c r="M45" s="109">
        <v>5595</v>
      </c>
      <c r="N45" s="109">
        <v>1373</v>
      </c>
      <c r="O45" s="110">
        <v>28113</v>
      </c>
    </row>
    <row r="46" spans="1:15" ht="12.75">
      <c r="A46" s="182" t="s">
        <v>9</v>
      </c>
      <c r="B46" s="102" t="s">
        <v>21</v>
      </c>
      <c r="C46" s="103">
        <v>2738</v>
      </c>
      <c r="D46" s="103">
        <v>2070</v>
      </c>
      <c r="E46" s="103">
        <v>1882</v>
      </c>
      <c r="F46" s="103">
        <v>2403</v>
      </c>
      <c r="G46" s="102">
        <v>310</v>
      </c>
      <c r="H46" s="126">
        <v>9403</v>
      </c>
      <c r="I46" s="103">
        <v>2022</v>
      </c>
      <c r="J46" s="102">
        <v>617</v>
      </c>
      <c r="K46" s="145"/>
      <c r="L46" s="102">
        <v>315</v>
      </c>
      <c r="M46" s="126">
        <v>2954</v>
      </c>
      <c r="N46" s="102">
        <v>680</v>
      </c>
      <c r="O46" s="104">
        <v>13037</v>
      </c>
    </row>
    <row r="47" spans="1:15" ht="12.75">
      <c r="A47" s="182" t="s">
        <v>9</v>
      </c>
      <c r="B47" s="105" t="s">
        <v>20</v>
      </c>
      <c r="C47" s="106">
        <v>3560</v>
      </c>
      <c r="D47" s="106">
        <v>2505</v>
      </c>
      <c r="E47" s="106">
        <v>2174</v>
      </c>
      <c r="F47" s="106">
        <v>2741</v>
      </c>
      <c r="G47" s="105">
        <v>207</v>
      </c>
      <c r="H47" s="127">
        <v>11187</v>
      </c>
      <c r="I47" s="106">
        <v>1330</v>
      </c>
      <c r="J47" s="105">
        <v>663</v>
      </c>
      <c r="K47" s="146"/>
      <c r="L47" s="105">
        <v>158</v>
      </c>
      <c r="M47" s="127">
        <v>2151</v>
      </c>
      <c r="N47" s="105">
        <v>740</v>
      </c>
      <c r="O47" s="107">
        <v>14078</v>
      </c>
    </row>
    <row r="48" spans="1:15" ht="13.5" thickBot="1">
      <c r="A48" s="183" t="s">
        <v>9</v>
      </c>
      <c r="B48" s="108" t="s">
        <v>8</v>
      </c>
      <c r="C48" s="109">
        <v>6298</v>
      </c>
      <c r="D48" s="109">
        <v>4575</v>
      </c>
      <c r="E48" s="109">
        <v>4056</v>
      </c>
      <c r="F48" s="109">
        <v>5144</v>
      </c>
      <c r="G48" s="108">
        <v>517</v>
      </c>
      <c r="H48" s="109">
        <v>20590</v>
      </c>
      <c r="I48" s="109">
        <v>3352</v>
      </c>
      <c r="J48" s="109">
        <v>1280</v>
      </c>
      <c r="K48" s="147"/>
      <c r="L48" s="108">
        <v>473</v>
      </c>
      <c r="M48" s="109">
        <v>5105</v>
      </c>
      <c r="N48" s="109">
        <v>1420</v>
      </c>
      <c r="O48" s="110">
        <v>27115</v>
      </c>
    </row>
    <row r="49" spans="1:15" ht="12.75">
      <c r="A49" s="182" t="s">
        <v>11</v>
      </c>
      <c r="B49" s="102" t="s">
        <v>21</v>
      </c>
      <c r="C49" s="103">
        <v>2607</v>
      </c>
      <c r="D49" s="103">
        <v>2079</v>
      </c>
      <c r="E49" s="103">
        <v>1729</v>
      </c>
      <c r="F49" s="103">
        <v>2030</v>
      </c>
      <c r="G49" s="102">
        <v>246</v>
      </c>
      <c r="H49" s="126">
        <v>8691</v>
      </c>
      <c r="I49" s="103">
        <v>1972</v>
      </c>
      <c r="J49" s="102">
        <v>521</v>
      </c>
      <c r="K49" s="145"/>
      <c r="L49" s="102">
        <v>430</v>
      </c>
      <c r="M49" s="126">
        <v>2923</v>
      </c>
      <c r="N49" s="102">
        <v>696</v>
      </c>
      <c r="O49" s="104">
        <v>12310</v>
      </c>
    </row>
    <row r="50" spans="1:15" ht="12.75">
      <c r="A50" s="182" t="s">
        <v>11</v>
      </c>
      <c r="B50" s="105" t="s">
        <v>20</v>
      </c>
      <c r="C50" s="106">
        <v>3174</v>
      </c>
      <c r="D50" s="106">
        <v>2392</v>
      </c>
      <c r="E50" s="106">
        <v>1959</v>
      </c>
      <c r="F50" s="106">
        <v>2269</v>
      </c>
      <c r="G50" s="105">
        <v>168</v>
      </c>
      <c r="H50" s="127">
        <v>9962</v>
      </c>
      <c r="I50" s="106">
        <v>1502</v>
      </c>
      <c r="J50" s="105">
        <v>626</v>
      </c>
      <c r="K50" s="146"/>
      <c r="L50" s="105">
        <v>185</v>
      </c>
      <c r="M50" s="127">
        <v>2313</v>
      </c>
      <c r="N50" s="105">
        <v>670</v>
      </c>
      <c r="O50" s="107">
        <v>12945</v>
      </c>
    </row>
    <row r="51" spans="1:15" ht="13.5" thickBot="1">
      <c r="A51" s="183" t="s">
        <v>11</v>
      </c>
      <c r="B51" s="108" t="s">
        <v>8</v>
      </c>
      <c r="C51" s="109">
        <v>5781</v>
      </c>
      <c r="D51" s="109">
        <v>4471</v>
      </c>
      <c r="E51" s="109">
        <v>3688</v>
      </c>
      <c r="F51" s="109">
        <v>4299</v>
      </c>
      <c r="G51" s="108">
        <v>414</v>
      </c>
      <c r="H51" s="109">
        <v>18653</v>
      </c>
      <c r="I51" s="109">
        <v>3474</v>
      </c>
      <c r="J51" s="109">
        <v>1147</v>
      </c>
      <c r="K51" s="147"/>
      <c r="L51" s="108">
        <v>615</v>
      </c>
      <c r="M51" s="109">
        <v>5236</v>
      </c>
      <c r="N51" s="109">
        <v>1366</v>
      </c>
      <c r="O51" s="110">
        <v>25255</v>
      </c>
    </row>
    <row r="52" spans="1:5" s="3" customFormat="1" ht="12.75">
      <c r="A52" s="154" t="s">
        <v>27</v>
      </c>
      <c r="B52" s="155"/>
      <c r="E52" s="4"/>
    </row>
    <row r="53" spans="1:2" ht="12.75">
      <c r="A53" s="156"/>
      <c r="B53" s="156"/>
    </row>
    <row r="54" spans="1:2" ht="12.75">
      <c r="A54" s="156"/>
      <c r="B54" s="156"/>
    </row>
    <row r="136" spans="8:15" s="3" customFormat="1" ht="12.75">
      <c r="H136" s="4"/>
      <c r="M136" s="4"/>
      <c r="O136" s="4"/>
    </row>
    <row r="138" spans="8:15" s="3" customFormat="1" ht="12.75">
      <c r="H138" s="4"/>
      <c r="M138" s="4"/>
      <c r="O138" s="4"/>
    </row>
  </sheetData>
  <sheetProtection/>
  <mergeCells count="15">
    <mergeCell ref="A7:A9"/>
    <mergeCell ref="A49:A51"/>
    <mergeCell ref="A31:A33"/>
    <mergeCell ref="A34:A36"/>
    <mergeCell ref="A37:A39"/>
    <mergeCell ref="A40:A42"/>
    <mergeCell ref="A13:A15"/>
    <mergeCell ref="A43:A45"/>
    <mergeCell ref="A46:A48"/>
    <mergeCell ref="A16:A18"/>
    <mergeCell ref="A19:A21"/>
    <mergeCell ref="A10:A12"/>
    <mergeCell ref="A22:A24"/>
    <mergeCell ref="A25:A27"/>
    <mergeCell ref="A28:A30"/>
  </mergeCells>
  <hyperlinks>
    <hyperlink ref="N1" location="Contents!A1" display="Contents"/>
    <hyperlink ref="A52" location="Definitions!A1" display="Definitions"/>
  </hyperlinks>
  <printOptions horizontalCentered="1"/>
  <pageMargins left="0.4" right="0.4" top="0.7" bottom="0.7" header="0.5" footer="0.5"/>
  <pageSetup horizontalDpi="600" verticalDpi="600" orientation="landscape" r:id="rId1"/>
  <rowBreaks count="1" manualBreakCount="1">
    <brk id="33" max="255" man="1"/>
  </rowBreaks>
  <ignoredErrors>
    <ignoredError sqref="L27:O27 L21:O24 H21:J24 H27:J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G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57421875" style="10" customWidth="1"/>
    <col min="2" max="2" width="14.00390625" style="10" customWidth="1"/>
    <col min="3" max="6" width="14.7109375" style="10" customWidth="1"/>
    <col min="7" max="16384" width="9.140625" style="10" customWidth="1"/>
  </cols>
  <sheetData>
    <row r="1" spans="1:7" ht="15.75">
      <c r="A1" s="13" t="s">
        <v>2</v>
      </c>
      <c r="F1" s="64" t="s">
        <v>3</v>
      </c>
      <c r="G1" s="65"/>
    </row>
    <row r="2" spans="1:7" ht="15">
      <c r="A2" s="18" t="s">
        <v>12</v>
      </c>
      <c r="F2" s="64"/>
      <c r="G2" s="65"/>
    </row>
    <row r="3" ht="12.75">
      <c r="A3" s="19" t="s">
        <v>58</v>
      </c>
    </row>
    <row r="4" ht="12.75">
      <c r="A4" s="19" t="s">
        <v>59</v>
      </c>
    </row>
    <row r="5" ht="12.75">
      <c r="A5" s="19" t="s">
        <v>86</v>
      </c>
    </row>
    <row r="6" ht="13.5" thickBot="1"/>
    <row r="7" spans="1:6" ht="39" thickBot="1">
      <c r="A7" s="56" t="s">
        <v>36</v>
      </c>
      <c r="B7" s="51" t="s">
        <v>38</v>
      </c>
      <c r="C7" s="51" t="s">
        <v>57</v>
      </c>
      <c r="D7" s="51" t="s">
        <v>26</v>
      </c>
      <c r="E7" s="51" t="s">
        <v>56</v>
      </c>
      <c r="F7" s="52" t="s">
        <v>60</v>
      </c>
    </row>
    <row r="8" spans="1:6" ht="12.75">
      <c r="A8" s="184" t="s">
        <v>87</v>
      </c>
      <c r="B8" s="43" t="s">
        <v>21</v>
      </c>
      <c r="C8" s="44">
        <v>2441</v>
      </c>
      <c r="D8" s="44">
        <v>355</v>
      </c>
      <c r="E8" s="44">
        <v>632</v>
      </c>
      <c r="F8" s="49">
        <v>188</v>
      </c>
    </row>
    <row r="9" spans="1:6" ht="12.75">
      <c r="A9" s="182" t="s">
        <v>37</v>
      </c>
      <c r="B9" s="45" t="s">
        <v>20</v>
      </c>
      <c r="C9" s="46">
        <v>2380</v>
      </c>
      <c r="D9" s="46">
        <v>379</v>
      </c>
      <c r="E9" s="46">
        <v>419</v>
      </c>
      <c r="F9" s="50">
        <v>169</v>
      </c>
    </row>
    <row r="10" spans="1:6" ht="13.5" thickBot="1">
      <c r="A10" s="183" t="s">
        <v>37</v>
      </c>
      <c r="B10" s="108" t="s">
        <v>8</v>
      </c>
      <c r="C10" s="109">
        <f>SUM(C8:C9)</f>
        <v>4821</v>
      </c>
      <c r="D10" s="109">
        <f>SUM(D8:D9)</f>
        <v>734</v>
      </c>
      <c r="E10" s="109">
        <f>SUM(E8:E9)</f>
        <v>1051</v>
      </c>
      <c r="F10" s="110">
        <f>SUM(F8:F9)</f>
        <v>357</v>
      </c>
    </row>
    <row r="11" spans="1:6" ht="12.75">
      <c r="A11" s="184" t="s">
        <v>85</v>
      </c>
      <c r="B11" s="43" t="s">
        <v>21</v>
      </c>
      <c r="C11" s="44">
        <v>2420</v>
      </c>
      <c r="D11" s="44">
        <v>312</v>
      </c>
      <c r="E11" s="44">
        <v>717</v>
      </c>
      <c r="F11" s="49">
        <v>192</v>
      </c>
    </row>
    <row r="12" spans="1:6" ht="12.75">
      <c r="A12" s="182" t="s">
        <v>37</v>
      </c>
      <c r="B12" s="45" t="s">
        <v>20</v>
      </c>
      <c r="C12" s="46">
        <v>2312</v>
      </c>
      <c r="D12" s="46">
        <v>371</v>
      </c>
      <c r="E12" s="46">
        <v>520</v>
      </c>
      <c r="F12" s="50">
        <v>179</v>
      </c>
    </row>
    <row r="13" spans="1:6" ht="13.5" thickBot="1">
      <c r="A13" s="183" t="s">
        <v>37</v>
      </c>
      <c r="B13" s="108" t="s">
        <v>8</v>
      </c>
      <c r="C13" s="109">
        <f>SUM(C11:C12)</f>
        <v>4732</v>
      </c>
      <c r="D13" s="109">
        <f>SUM(D11:D12)</f>
        <v>683</v>
      </c>
      <c r="E13" s="109">
        <f>SUM(E11:E12)</f>
        <v>1237</v>
      </c>
      <c r="F13" s="110">
        <f>SUM(F11:F12)</f>
        <v>371</v>
      </c>
    </row>
    <row r="14" spans="1:6" ht="12.75">
      <c r="A14" s="184" t="s">
        <v>84</v>
      </c>
      <c r="B14" s="43" t="s">
        <v>21</v>
      </c>
      <c r="C14" s="44">
        <v>2596</v>
      </c>
      <c r="D14" s="44">
        <v>388</v>
      </c>
      <c r="E14" s="44">
        <v>749</v>
      </c>
      <c r="F14" s="49">
        <v>192</v>
      </c>
    </row>
    <row r="15" spans="1:6" ht="12.75">
      <c r="A15" s="182" t="s">
        <v>37</v>
      </c>
      <c r="B15" s="45" t="s">
        <v>20</v>
      </c>
      <c r="C15" s="46">
        <v>2629</v>
      </c>
      <c r="D15" s="46">
        <v>456</v>
      </c>
      <c r="E15" s="46">
        <v>533</v>
      </c>
      <c r="F15" s="50">
        <v>179</v>
      </c>
    </row>
    <row r="16" spans="1:6" ht="13.5" thickBot="1">
      <c r="A16" s="183" t="s">
        <v>37</v>
      </c>
      <c r="B16" s="108" t="s">
        <v>8</v>
      </c>
      <c r="C16" s="109">
        <f>SUM(C14:C15)</f>
        <v>5225</v>
      </c>
      <c r="D16" s="109">
        <f>SUM(D14:D15)</f>
        <v>844</v>
      </c>
      <c r="E16" s="109">
        <f>SUM(E14:E15)</f>
        <v>1282</v>
      </c>
      <c r="F16" s="110">
        <f>SUM(F14:F15)</f>
        <v>371</v>
      </c>
    </row>
    <row r="17" spans="1:6" ht="12.75">
      <c r="A17" s="184" t="s">
        <v>82</v>
      </c>
      <c r="B17" s="43" t="s">
        <v>21</v>
      </c>
      <c r="C17" s="44">
        <v>2464</v>
      </c>
      <c r="D17" s="44">
        <v>410</v>
      </c>
      <c r="E17" s="44">
        <v>731</v>
      </c>
      <c r="F17" s="49">
        <v>197</v>
      </c>
    </row>
    <row r="18" spans="1:6" ht="12.75">
      <c r="A18" s="182" t="s">
        <v>37</v>
      </c>
      <c r="B18" s="45" t="s">
        <v>20</v>
      </c>
      <c r="C18" s="46">
        <v>2660</v>
      </c>
      <c r="D18" s="46">
        <v>458</v>
      </c>
      <c r="E18" s="46">
        <v>612</v>
      </c>
      <c r="F18" s="50">
        <v>169</v>
      </c>
    </row>
    <row r="19" spans="1:6" ht="13.5" thickBot="1">
      <c r="A19" s="183" t="s">
        <v>37</v>
      </c>
      <c r="B19" s="108" t="s">
        <v>8</v>
      </c>
      <c r="C19" s="109">
        <f>SUM(C17:C18)</f>
        <v>5124</v>
      </c>
      <c r="D19" s="109">
        <f>SUM(D17:D18)</f>
        <v>868</v>
      </c>
      <c r="E19" s="109">
        <f>SUM(E17:E18)</f>
        <v>1343</v>
      </c>
      <c r="F19" s="110">
        <f>SUM(F17:F18)</f>
        <v>366</v>
      </c>
    </row>
    <row r="20" spans="1:6" ht="12.75">
      <c r="A20" s="184" t="s">
        <v>81</v>
      </c>
      <c r="B20" s="43" t="s">
        <v>21</v>
      </c>
      <c r="C20" s="44">
        <v>2263</v>
      </c>
      <c r="D20" s="44">
        <v>540</v>
      </c>
      <c r="E20" s="44">
        <v>778</v>
      </c>
      <c r="F20" s="49">
        <v>205</v>
      </c>
    </row>
    <row r="21" spans="1:6" ht="12.75">
      <c r="A21" s="182" t="s">
        <v>37</v>
      </c>
      <c r="B21" s="45" t="s">
        <v>20</v>
      </c>
      <c r="C21" s="46">
        <v>2519</v>
      </c>
      <c r="D21" s="46">
        <v>395</v>
      </c>
      <c r="E21" s="46">
        <v>538</v>
      </c>
      <c r="F21" s="50">
        <v>194</v>
      </c>
    </row>
    <row r="22" spans="1:6" ht="13.5" thickBot="1">
      <c r="A22" s="183" t="s">
        <v>37</v>
      </c>
      <c r="B22" s="108" t="s">
        <v>8</v>
      </c>
      <c r="C22" s="109">
        <f>SUM(C20:C21)</f>
        <v>4782</v>
      </c>
      <c r="D22" s="109">
        <f>SUM(D20:D21)</f>
        <v>935</v>
      </c>
      <c r="E22" s="109">
        <f>SUM(E20:E21)</f>
        <v>1316</v>
      </c>
      <c r="F22" s="110">
        <f>SUM(F20:F21)</f>
        <v>399</v>
      </c>
    </row>
    <row r="23" spans="1:6" ht="12.75">
      <c r="A23" s="184" t="s">
        <v>80</v>
      </c>
      <c r="B23" s="43" t="s">
        <v>21</v>
      </c>
      <c r="C23" s="44">
        <v>2238</v>
      </c>
      <c r="D23" s="44">
        <v>517</v>
      </c>
      <c r="E23" s="44">
        <v>827</v>
      </c>
      <c r="F23" s="49">
        <v>230</v>
      </c>
    </row>
    <row r="24" spans="1:6" ht="12.75">
      <c r="A24" s="182" t="s">
        <v>37</v>
      </c>
      <c r="B24" s="45" t="s">
        <v>20</v>
      </c>
      <c r="C24" s="46">
        <v>2630</v>
      </c>
      <c r="D24" s="46">
        <v>427</v>
      </c>
      <c r="E24" s="46">
        <v>505</v>
      </c>
      <c r="F24" s="50">
        <v>179</v>
      </c>
    </row>
    <row r="25" spans="1:6" ht="13.5" thickBot="1">
      <c r="A25" s="183" t="s">
        <v>37</v>
      </c>
      <c r="B25" s="108" t="s">
        <v>8</v>
      </c>
      <c r="C25" s="109">
        <f>SUM(C23:C24)</f>
        <v>4868</v>
      </c>
      <c r="D25" s="109">
        <f>SUM(D23:D24)</f>
        <v>944</v>
      </c>
      <c r="E25" s="109">
        <f>SUM(E23:E24)</f>
        <v>1332</v>
      </c>
      <c r="F25" s="110">
        <f>SUM(F23:F24)</f>
        <v>409</v>
      </c>
    </row>
    <row r="26" spans="1:6" ht="12.75">
      <c r="A26" s="184" t="s">
        <v>79</v>
      </c>
      <c r="B26" s="43" t="s">
        <v>21</v>
      </c>
      <c r="C26" s="44">
        <v>2347</v>
      </c>
      <c r="D26" s="44">
        <v>475</v>
      </c>
      <c r="E26" s="44">
        <v>846</v>
      </c>
      <c r="F26" s="49">
        <v>206</v>
      </c>
    </row>
    <row r="27" spans="1:6" ht="12.75">
      <c r="A27" s="182" t="s">
        <v>37</v>
      </c>
      <c r="B27" s="45" t="s">
        <v>20</v>
      </c>
      <c r="C27" s="46">
        <v>2566</v>
      </c>
      <c r="D27" s="46">
        <v>626</v>
      </c>
      <c r="E27" s="46">
        <v>572</v>
      </c>
      <c r="F27" s="50">
        <v>215</v>
      </c>
    </row>
    <row r="28" spans="1:6" ht="13.5" thickBot="1">
      <c r="A28" s="183" t="s">
        <v>37</v>
      </c>
      <c r="B28" s="108" t="s">
        <v>8</v>
      </c>
      <c r="C28" s="109">
        <f>SUM(C26:C27)</f>
        <v>4913</v>
      </c>
      <c r="D28" s="109">
        <f>SUM(D26:D27)</f>
        <v>1101</v>
      </c>
      <c r="E28" s="109">
        <f>SUM(E26:E27)</f>
        <v>1418</v>
      </c>
      <c r="F28" s="110">
        <f>SUM(F26:F27)</f>
        <v>421</v>
      </c>
    </row>
    <row r="29" spans="1:6" ht="12.75">
      <c r="A29" s="184" t="s">
        <v>77</v>
      </c>
      <c r="B29" s="43" t="s">
        <v>21</v>
      </c>
      <c r="C29" s="44">
        <v>2409</v>
      </c>
      <c r="D29" s="44">
        <v>506</v>
      </c>
      <c r="E29" s="44">
        <v>849</v>
      </c>
      <c r="F29" s="49">
        <v>200</v>
      </c>
    </row>
    <row r="30" spans="1:6" ht="12.75">
      <c r="A30" s="182" t="s">
        <v>37</v>
      </c>
      <c r="B30" s="45" t="s">
        <v>20</v>
      </c>
      <c r="C30" s="46">
        <v>2726</v>
      </c>
      <c r="D30" s="46">
        <v>656</v>
      </c>
      <c r="E30" s="46">
        <v>567</v>
      </c>
      <c r="F30" s="50">
        <v>229</v>
      </c>
    </row>
    <row r="31" spans="1:6" ht="13.5" thickBot="1">
      <c r="A31" s="183" t="s">
        <v>37</v>
      </c>
      <c r="B31" s="108" t="s">
        <v>8</v>
      </c>
      <c r="C31" s="109">
        <f>SUM(C29:C30)</f>
        <v>5135</v>
      </c>
      <c r="D31" s="109">
        <f>SUM(D29:D30)</f>
        <v>1162</v>
      </c>
      <c r="E31" s="109">
        <f>SUM(E29:E30)</f>
        <v>1416</v>
      </c>
      <c r="F31" s="110">
        <f>SUM(F29:F30)</f>
        <v>429</v>
      </c>
    </row>
    <row r="32" spans="1:6" ht="12.75">
      <c r="A32" s="184" t="s">
        <v>37</v>
      </c>
      <c r="B32" s="43" t="s">
        <v>21</v>
      </c>
      <c r="C32" s="44">
        <v>2286</v>
      </c>
      <c r="D32" s="44">
        <v>503</v>
      </c>
      <c r="E32" s="44">
        <v>849</v>
      </c>
      <c r="F32" s="49">
        <v>200</v>
      </c>
    </row>
    <row r="33" spans="1:6" ht="12.75">
      <c r="A33" s="182" t="s">
        <v>37</v>
      </c>
      <c r="B33" s="45" t="s">
        <v>20</v>
      </c>
      <c r="C33" s="46">
        <v>2736</v>
      </c>
      <c r="D33" s="46">
        <v>682</v>
      </c>
      <c r="E33" s="46">
        <v>567</v>
      </c>
      <c r="F33" s="50">
        <v>229</v>
      </c>
    </row>
    <row r="34" spans="1:6" ht="13.5" thickBot="1">
      <c r="A34" s="183" t="s">
        <v>37</v>
      </c>
      <c r="B34" s="108" t="s">
        <v>8</v>
      </c>
      <c r="C34" s="109">
        <v>5022</v>
      </c>
      <c r="D34" s="109">
        <v>1185</v>
      </c>
      <c r="E34" s="109">
        <v>1416</v>
      </c>
      <c r="F34" s="110">
        <v>429</v>
      </c>
    </row>
    <row r="35" spans="1:6" ht="12.75">
      <c r="A35" s="184" t="s">
        <v>34</v>
      </c>
      <c r="B35" s="43" t="s">
        <v>21</v>
      </c>
      <c r="C35" s="44">
        <v>2298</v>
      </c>
      <c r="D35" s="44">
        <v>464</v>
      </c>
      <c r="E35" s="44">
        <v>839</v>
      </c>
      <c r="F35" s="49">
        <v>196</v>
      </c>
    </row>
    <row r="36" spans="1:6" ht="12.75">
      <c r="A36" s="182" t="s">
        <v>34</v>
      </c>
      <c r="B36" s="45" t="s">
        <v>20</v>
      </c>
      <c r="C36" s="46">
        <v>2736</v>
      </c>
      <c r="D36" s="46">
        <v>640</v>
      </c>
      <c r="E36" s="46">
        <v>524</v>
      </c>
      <c r="F36" s="50">
        <v>228</v>
      </c>
    </row>
    <row r="37" spans="1:6" ht="13.5" thickBot="1">
      <c r="A37" s="183" t="s">
        <v>34</v>
      </c>
      <c r="B37" s="108" t="s">
        <v>8</v>
      </c>
      <c r="C37" s="109">
        <v>5034</v>
      </c>
      <c r="D37" s="109">
        <v>1104</v>
      </c>
      <c r="E37" s="109">
        <v>1363</v>
      </c>
      <c r="F37" s="110">
        <v>424</v>
      </c>
    </row>
    <row r="38" spans="1:6" ht="12.75">
      <c r="A38" s="184" t="s">
        <v>31</v>
      </c>
      <c r="B38" s="43" t="s">
        <v>21</v>
      </c>
      <c r="C38" s="44">
        <v>2110</v>
      </c>
      <c r="D38" s="44">
        <v>396</v>
      </c>
      <c r="E38" s="44">
        <v>958</v>
      </c>
      <c r="F38" s="49">
        <v>203</v>
      </c>
    </row>
    <row r="39" spans="1:6" ht="12.75">
      <c r="A39" s="182" t="s">
        <v>31</v>
      </c>
      <c r="B39" s="45" t="s">
        <v>20</v>
      </c>
      <c r="C39" s="46">
        <v>2479</v>
      </c>
      <c r="D39" s="46">
        <v>564</v>
      </c>
      <c r="E39" s="46">
        <v>568</v>
      </c>
      <c r="F39" s="50">
        <v>246</v>
      </c>
    </row>
    <row r="40" spans="1:6" ht="13.5" thickBot="1">
      <c r="A40" s="183" t="s">
        <v>31</v>
      </c>
      <c r="B40" s="108" t="s">
        <v>8</v>
      </c>
      <c r="C40" s="109">
        <v>4589</v>
      </c>
      <c r="D40" s="109">
        <v>960</v>
      </c>
      <c r="E40" s="109">
        <v>1526</v>
      </c>
      <c r="F40" s="110">
        <v>449</v>
      </c>
    </row>
    <row r="41" spans="1:6" ht="12.75">
      <c r="A41" s="184" t="s">
        <v>30</v>
      </c>
      <c r="B41" s="43" t="s">
        <v>21</v>
      </c>
      <c r="C41" s="44">
        <v>2320</v>
      </c>
      <c r="D41" s="44">
        <v>456</v>
      </c>
      <c r="E41" s="44">
        <v>883</v>
      </c>
      <c r="F41" s="49">
        <v>184</v>
      </c>
    </row>
    <row r="42" spans="1:6" ht="12.75">
      <c r="A42" s="182" t="s">
        <v>30</v>
      </c>
      <c r="B42" s="45" t="s">
        <v>20</v>
      </c>
      <c r="C42" s="46">
        <v>2815</v>
      </c>
      <c r="D42" s="46">
        <v>577</v>
      </c>
      <c r="E42" s="46">
        <v>579</v>
      </c>
      <c r="F42" s="50">
        <v>205</v>
      </c>
    </row>
    <row r="43" spans="1:6" ht="13.5" thickBot="1">
      <c r="A43" s="183" t="s">
        <v>30</v>
      </c>
      <c r="B43" s="108" t="s">
        <v>8</v>
      </c>
      <c r="C43" s="109">
        <v>5135</v>
      </c>
      <c r="D43" s="109">
        <v>1033</v>
      </c>
      <c r="E43" s="109">
        <v>1462</v>
      </c>
      <c r="F43" s="110">
        <v>389</v>
      </c>
    </row>
    <row r="44" spans="1:6" ht="12.75">
      <c r="A44" s="184" t="s">
        <v>29</v>
      </c>
      <c r="B44" s="43" t="s">
        <v>21</v>
      </c>
      <c r="C44" s="44">
        <v>2185</v>
      </c>
      <c r="D44" s="44">
        <v>385</v>
      </c>
      <c r="E44" s="44">
        <v>892</v>
      </c>
      <c r="F44" s="49">
        <v>177</v>
      </c>
    </row>
    <row r="45" spans="1:6" ht="12.75">
      <c r="A45" s="182" t="s">
        <v>29</v>
      </c>
      <c r="B45" s="45" t="s">
        <v>20</v>
      </c>
      <c r="C45" s="46">
        <v>2546</v>
      </c>
      <c r="D45" s="46">
        <v>530</v>
      </c>
      <c r="E45" s="46">
        <v>526</v>
      </c>
      <c r="F45" s="50">
        <v>203</v>
      </c>
    </row>
    <row r="46" spans="1:6" ht="13.5" thickBot="1">
      <c r="A46" s="183" t="s">
        <v>29</v>
      </c>
      <c r="B46" s="108" t="s">
        <v>8</v>
      </c>
      <c r="C46" s="109">
        <v>4731</v>
      </c>
      <c r="D46" s="109">
        <v>915</v>
      </c>
      <c r="E46" s="109">
        <v>1418</v>
      </c>
      <c r="F46" s="110">
        <v>380</v>
      </c>
    </row>
    <row r="47" spans="1:6" ht="12.75">
      <c r="A47" s="184" t="s">
        <v>9</v>
      </c>
      <c r="B47" s="43" t="s">
        <v>21</v>
      </c>
      <c r="C47" s="44">
        <v>2172</v>
      </c>
      <c r="D47" s="44">
        <v>420</v>
      </c>
      <c r="E47" s="44">
        <v>837</v>
      </c>
      <c r="F47" s="49">
        <v>174</v>
      </c>
    </row>
    <row r="48" spans="1:6" ht="12.75">
      <c r="A48" s="182" t="s">
        <v>9</v>
      </c>
      <c r="B48" s="45" t="s">
        <v>20</v>
      </c>
      <c r="C48" s="46">
        <v>2656</v>
      </c>
      <c r="D48" s="46">
        <v>565</v>
      </c>
      <c r="E48" s="46">
        <v>542</v>
      </c>
      <c r="F48" s="50">
        <v>239</v>
      </c>
    </row>
    <row r="49" spans="1:6" ht="13.5" thickBot="1">
      <c r="A49" s="183" t="s">
        <v>9</v>
      </c>
      <c r="B49" s="108" t="s">
        <v>8</v>
      </c>
      <c r="C49" s="109">
        <v>4828</v>
      </c>
      <c r="D49" s="109">
        <v>985</v>
      </c>
      <c r="E49" s="109">
        <v>1379</v>
      </c>
      <c r="F49" s="110">
        <v>413</v>
      </c>
    </row>
    <row r="50" spans="1:6" ht="12.75">
      <c r="A50" s="184" t="s">
        <v>11</v>
      </c>
      <c r="B50" s="43" t="s">
        <v>21</v>
      </c>
      <c r="C50" s="44">
        <v>2053</v>
      </c>
      <c r="D50" s="44">
        <v>393</v>
      </c>
      <c r="E50" s="44">
        <v>790</v>
      </c>
      <c r="F50" s="49">
        <v>208</v>
      </c>
    </row>
    <row r="51" spans="1:6" ht="12.75">
      <c r="A51" s="182" t="s">
        <v>11</v>
      </c>
      <c r="B51" s="45" t="s">
        <v>20</v>
      </c>
      <c r="C51" s="46">
        <v>2306</v>
      </c>
      <c r="D51" s="46">
        <v>475</v>
      </c>
      <c r="E51" s="46">
        <v>516</v>
      </c>
      <c r="F51" s="50">
        <v>193</v>
      </c>
    </row>
    <row r="52" spans="1:6" ht="13.5" thickBot="1">
      <c r="A52" s="183" t="s">
        <v>11</v>
      </c>
      <c r="B52" s="108" t="s">
        <v>8</v>
      </c>
      <c r="C52" s="109">
        <v>4359</v>
      </c>
      <c r="D52" s="109">
        <v>868</v>
      </c>
      <c r="E52" s="109">
        <v>1306</v>
      </c>
      <c r="F52" s="110">
        <v>401</v>
      </c>
    </row>
    <row r="53" spans="1:5" s="3" customFormat="1" ht="12.75">
      <c r="A53" s="8" t="s">
        <v>27</v>
      </c>
      <c r="B53" s="151"/>
      <c r="E53" s="4"/>
    </row>
    <row r="54" spans="1:2" ht="12.75">
      <c r="A54" s="151"/>
      <c r="B54" s="151"/>
    </row>
    <row r="55" spans="1:2" ht="12.75">
      <c r="A55" s="151"/>
      <c r="B55" s="151"/>
    </row>
    <row r="56" spans="1:2" ht="12.75">
      <c r="A56" s="151"/>
      <c r="B56" s="151"/>
    </row>
  </sheetData>
  <sheetProtection/>
  <mergeCells count="15">
    <mergeCell ref="A8:A10"/>
    <mergeCell ref="A11:A13"/>
    <mergeCell ref="A14:A16"/>
    <mergeCell ref="A17:A19"/>
    <mergeCell ref="A20:A22"/>
    <mergeCell ref="A23:A25"/>
    <mergeCell ref="A26:A28"/>
    <mergeCell ref="A29:A31"/>
    <mergeCell ref="A47:A49"/>
    <mergeCell ref="A50:A52"/>
    <mergeCell ref="A32:A34"/>
    <mergeCell ref="A35:A37"/>
    <mergeCell ref="A38:A40"/>
    <mergeCell ref="A41:A43"/>
    <mergeCell ref="A44:A46"/>
  </mergeCells>
  <hyperlinks>
    <hyperlink ref="F1" location="Contents!A1" display="Contents"/>
    <hyperlink ref="A53" location="Definitions!A1" display="Definitions"/>
  </hyperlinks>
  <printOptions horizontalCentered="1"/>
  <pageMargins left="0.5" right="0.5" top="0.75" bottom="0.7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5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1" max="1" width="10.00390625" style="0" customWidth="1"/>
    <col min="2" max="2" width="14.140625" style="0" customWidth="1"/>
    <col min="3" max="3" width="14.421875" style="0" customWidth="1"/>
    <col min="4" max="6" width="12.7109375" style="0" customWidth="1"/>
    <col min="7" max="7" width="11.7109375" style="0" customWidth="1"/>
  </cols>
  <sheetData>
    <row r="1" spans="1:14" ht="15.75">
      <c r="A1" s="67" t="s">
        <v>2</v>
      </c>
      <c r="B1" s="66"/>
      <c r="C1" s="66"/>
      <c r="D1" s="66"/>
      <c r="E1" s="66"/>
      <c r="G1" s="64" t="s">
        <v>3</v>
      </c>
      <c r="H1" s="65"/>
      <c r="I1" s="66"/>
      <c r="J1" s="66"/>
      <c r="K1" s="66"/>
      <c r="L1" s="66"/>
      <c r="M1" s="66"/>
      <c r="N1" s="66"/>
    </row>
    <row r="2" spans="1:14" ht="15">
      <c r="A2" s="70" t="s">
        <v>0</v>
      </c>
      <c r="B2" s="66"/>
      <c r="C2" s="66"/>
      <c r="D2" s="66"/>
      <c r="E2" s="66"/>
      <c r="G2" s="64"/>
      <c r="H2" s="65"/>
      <c r="I2" s="66"/>
      <c r="J2" s="66"/>
      <c r="K2" s="66"/>
      <c r="L2" s="66"/>
      <c r="M2" s="66"/>
      <c r="N2" s="66"/>
    </row>
    <row r="3" spans="1:14" ht="12.75">
      <c r="A3" s="68" t="s">
        <v>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19" t="s">
        <v>86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ht="13.5" thickBot="1"/>
    <row r="6" spans="1:7" ht="32.25" customHeight="1" thickBot="1">
      <c r="A6" s="80" t="s">
        <v>36</v>
      </c>
      <c r="B6" s="61" t="s">
        <v>73</v>
      </c>
      <c r="C6" s="62" t="s">
        <v>16</v>
      </c>
      <c r="D6" s="62" t="s">
        <v>17</v>
      </c>
      <c r="E6" s="62" t="s">
        <v>32</v>
      </c>
      <c r="F6" s="62" t="s">
        <v>8</v>
      </c>
      <c r="G6" s="76" t="s">
        <v>75</v>
      </c>
    </row>
    <row r="7" spans="1:7" ht="12.75">
      <c r="A7" s="189" t="s">
        <v>87</v>
      </c>
      <c r="B7" s="72" t="s">
        <v>72</v>
      </c>
      <c r="C7" s="73">
        <v>11692</v>
      </c>
      <c r="D7" s="73">
        <v>1788</v>
      </c>
      <c r="E7" s="111">
        <v>946</v>
      </c>
      <c r="F7" s="128">
        <f>SUM(C7:E7)</f>
        <v>14426</v>
      </c>
      <c r="G7" s="186">
        <f>+F7/F9</f>
        <v>0.5375013972204628</v>
      </c>
    </row>
    <row r="8" spans="1:7" ht="12.75">
      <c r="A8" s="189"/>
      <c r="B8" s="71" t="s">
        <v>78</v>
      </c>
      <c r="C8" s="69">
        <v>9394</v>
      </c>
      <c r="D8" s="69">
        <v>2475</v>
      </c>
      <c r="E8" s="112">
        <v>544</v>
      </c>
      <c r="F8" s="129">
        <f>SUM(C8:E8)</f>
        <v>12413</v>
      </c>
      <c r="G8" s="186"/>
    </row>
    <row r="9" spans="1:7" ht="13.5" thickBot="1">
      <c r="A9" s="190"/>
      <c r="B9" s="114" t="s">
        <v>8</v>
      </c>
      <c r="C9" s="115">
        <f>SUM(C7:C8)</f>
        <v>21086</v>
      </c>
      <c r="D9" s="115">
        <f>SUM(D7:D8)</f>
        <v>4263</v>
      </c>
      <c r="E9" s="115">
        <f>SUM(E7:E8)</f>
        <v>1490</v>
      </c>
      <c r="F9" s="116">
        <f>SUM(C9:E9)</f>
        <v>26839</v>
      </c>
      <c r="G9" s="187"/>
    </row>
    <row r="10" spans="1:7" ht="12.75">
      <c r="A10" s="189" t="s">
        <v>85</v>
      </c>
      <c r="B10" s="72" t="s">
        <v>72</v>
      </c>
      <c r="C10" s="73">
        <v>11784</v>
      </c>
      <c r="D10" s="73">
        <v>1795</v>
      </c>
      <c r="E10" s="111">
        <v>984</v>
      </c>
      <c r="F10" s="128">
        <f aca="true" t="shared" si="0" ref="F10:F15">SUM(C10:E10)</f>
        <v>14563</v>
      </c>
      <c r="G10" s="186">
        <f>+F10/F12</f>
        <v>0.5421009529481834</v>
      </c>
    </row>
    <row r="11" spans="1:7" ht="12.75">
      <c r="A11" s="189"/>
      <c r="B11" s="71" t="s">
        <v>78</v>
      </c>
      <c r="C11" s="69">
        <v>9371</v>
      </c>
      <c r="D11" s="69">
        <v>2394</v>
      </c>
      <c r="E11" s="112">
        <v>536</v>
      </c>
      <c r="F11" s="129">
        <f t="shared" si="0"/>
        <v>12301</v>
      </c>
      <c r="G11" s="186"/>
    </row>
    <row r="12" spans="1:7" ht="13.5" thickBot="1">
      <c r="A12" s="190"/>
      <c r="B12" s="114" t="s">
        <v>8</v>
      </c>
      <c r="C12" s="115">
        <f>SUM(C10:C11)</f>
        <v>21155</v>
      </c>
      <c r="D12" s="115">
        <f>SUM(D10:D11)</f>
        <v>4189</v>
      </c>
      <c r="E12" s="115">
        <f>SUM(E10:E11)</f>
        <v>1520</v>
      </c>
      <c r="F12" s="116">
        <f t="shared" si="0"/>
        <v>26864</v>
      </c>
      <c r="G12" s="187"/>
    </row>
    <row r="13" spans="1:7" ht="12.75">
      <c r="A13" s="189" t="s">
        <v>84</v>
      </c>
      <c r="B13" s="72" t="s">
        <v>72</v>
      </c>
      <c r="C13" s="73">
        <f>10829+503+1128</f>
        <v>12460</v>
      </c>
      <c r="D13" s="73">
        <f>1866+20+36</f>
        <v>1922</v>
      </c>
      <c r="E13" s="111">
        <f>968+2+1</f>
        <v>971</v>
      </c>
      <c r="F13" s="128">
        <f t="shared" si="0"/>
        <v>15353</v>
      </c>
      <c r="G13" s="186">
        <f>+F13/F15</f>
        <v>0.540427329367454</v>
      </c>
    </row>
    <row r="14" spans="1:7" ht="12.75">
      <c r="A14" s="189"/>
      <c r="B14" s="71" t="s">
        <v>78</v>
      </c>
      <c r="C14" s="69">
        <v>10044</v>
      </c>
      <c r="D14" s="69">
        <v>2464</v>
      </c>
      <c r="E14" s="112">
        <v>548</v>
      </c>
      <c r="F14" s="129">
        <f t="shared" si="0"/>
        <v>13056</v>
      </c>
      <c r="G14" s="186"/>
    </row>
    <row r="15" spans="1:7" ht="13.5" thickBot="1">
      <c r="A15" s="190"/>
      <c r="B15" s="114" t="s">
        <v>8</v>
      </c>
      <c r="C15" s="115">
        <f>SUM(C13:C14)</f>
        <v>22504</v>
      </c>
      <c r="D15" s="115">
        <f>SUM(D13:D14)</f>
        <v>4386</v>
      </c>
      <c r="E15" s="115">
        <f>SUM(E13:E14)</f>
        <v>1519</v>
      </c>
      <c r="F15" s="116">
        <f t="shared" si="0"/>
        <v>28409</v>
      </c>
      <c r="G15" s="187"/>
    </row>
    <row r="16" spans="1:7" ht="12.75">
      <c r="A16" s="189" t="s">
        <v>82</v>
      </c>
      <c r="B16" s="72" t="s">
        <v>72</v>
      </c>
      <c r="C16" s="73">
        <v>12627</v>
      </c>
      <c r="D16" s="73">
        <v>1985</v>
      </c>
      <c r="E16" s="111">
        <v>1011</v>
      </c>
      <c r="F16" s="128">
        <f aca="true" t="shared" si="1" ref="F16:F21">SUM(C16:E16)</f>
        <v>15623</v>
      </c>
      <c r="G16" s="186">
        <f>+F16/F18</f>
        <v>0.548406346531873</v>
      </c>
    </row>
    <row r="17" spans="1:7" ht="12.75">
      <c r="A17" s="189"/>
      <c r="B17" s="71" t="s">
        <v>78</v>
      </c>
      <c r="C17" s="69">
        <v>9723</v>
      </c>
      <c r="D17" s="69">
        <v>2613</v>
      </c>
      <c r="E17" s="112">
        <v>529</v>
      </c>
      <c r="F17" s="129">
        <f t="shared" si="1"/>
        <v>12865</v>
      </c>
      <c r="G17" s="186"/>
    </row>
    <row r="18" spans="1:7" ht="13.5" thickBot="1">
      <c r="A18" s="190"/>
      <c r="B18" s="114" t="s">
        <v>8</v>
      </c>
      <c r="C18" s="115">
        <f>SUM(C16:C17)</f>
        <v>22350</v>
      </c>
      <c r="D18" s="115">
        <f>SUM(D16:D17)</f>
        <v>4598</v>
      </c>
      <c r="E18" s="115">
        <f>SUM(E16:E17)</f>
        <v>1540</v>
      </c>
      <c r="F18" s="116">
        <f t="shared" si="1"/>
        <v>28488</v>
      </c>
      <c r="G18" s="187"/>
    </row>
    <row r="19" spans="1:7" ht="12.75">
      <c r="A19" s="189" t="s">
        <v>81</v>
      </c>
      <c r="B19" s="72" t="s">
        <v>72</v>
      </c>
      <c r="C19" s="73">
        <v>12282</v>
      </c>
      <c r="D19" s="73">
        <v>1996</v>
      </c>
      <c r="E19" s="111">
        <v>1032</v>
      </c>
      <c r="F19" s="128">
        <f t="shared" si="1"/>
        <v>15310</v>
      </c>
      <c r="G19" s="186">
        <f>+F19/F21</f>
        <v>0.532040589380039</v>
      </c>
    </row>
    <row r="20" spans="1:7" ht="12.75">
      <c r="A20" s="189"/>
      <c r="B20" s="71" t="s">
        <v>78</v>
      </c>
      <c r="C20" s="69">
        <v>10216</v>
      </c>
      <c r="D20" s="69">
        <v>2715</v>
      </c>
      <c r="E20" s="112">
        <v>535</v>
      </c>
      <c r="F20" s="129">
        <f t="shared" si="1"/>
        <v>13466</v>
      </c>
      <c r="G20" s="186"/>
    </row>
    <row r="21" spans="1:7" ht="13.5" thickBot="1">
      <c r="A21" s="190"/>
      <c r="B21" s="114" t="s">
        <v>8</v>
      </c>
      <c r="C21" s="115">
        <f>SUM(C19:C20)</f>
        <v>22498</v>
      </c>
      <c r="D21" s="115">
        <f>SUM(D19:D20)</f>
        <v>4711</v>
      </c>
      <c r="E21" s="115">
        <f>SUM(E19:E20)</f>
        <v>1567</v>
      </c>
      <c r="F21" s="116">
        <f t="shared" si="1"/>
        <v>28776</v>
      </c>
      <c r="G21" s="187"/>
    </row>
    <row r="22" spans="1:7" ht="12.75">
      <c r="A22" s="189" t="s">
        <v>80</v>
      </c>
      <c r="B22" s="72" t="s">
        <v>72</v>
      </c>
      <c r="C22" s="73">
        <v>12515</v>
      </c>
      <c r="D22" s="73">
        <v>2152</v>
      </c>
      <c r="E22" s="111">
        <v>1098</v>
      </c>
      <c r="F22" s="128">
        <f aca="true" t="shared" si="2" ref="F22:F27">SUM(C22:E22)</f>
        <v>15765</v>
      </c>
      <c r="G22" s="186">
        <f>+F22/F24</f>
        <v>0.5403598971722365</v>
      </c>
    </row>
    <row r="23" spans="1:7" ht="12.75">
      <c r="A23" s="189"/>
      <c r="B23" s="71" t="s">
        <v>78</v>
      </c>
      <c r="C23" s="69">
        <v>10048</v>
      </c>
      <c r="D23" s="69">
        <v>2849</v>
      </c>
      <c r="E23" s="112">
        <v>513</v>
      </c>
      <c r="F23" s="129">
        <f t="shared" si="2"/>
        <v>13410</v>
      </c>
      <c r="G23" s="186"/>
    </row>
    <row r="24" spans="1:7" ht="13.5" thickBot="1">
      <c r="A24" s="190"/>
      <c r="B24" s="114" t="s">
        <v>8</v>
      </c>
      <c r="C24" s="115">
        <f>SUM(C22:C23)</f>
        <v>22563</v>
      </c>
      <c r="D24" s="115">
        <f>SUM(D22:D23)</f>
        <v>5001</v>
      </c>
      <c r="E24" s="115">
        <f>SUM(E22:E23)</f>
        <v>1611</v>
      </c>
      <c r="F24" s="116">
        <f t="shared" si="2"/>
        <v>29175</v>
      </c>
      <c r="G24" s="187"/>
    </row>
    <row r="25" spans="1:7" ht="12.75">
      <c r="A25" s="189" t="s">
        <v>79</v>
      </c>
      <c r="B25" s="72" t="s">
        <v>72</v>
      </c>
      <c r="C25" s="73">
        <v>11109</v>
      </c>
      <c r="D25" s="73">
        <v>2240</v>
      </c>
      <c r="E25" s="111">
        <v>1140</v>
      </c>
      <c r="F25" s="128">
        <f t="shared" si="2"/>
        <v>14489</v>
      </c>
      <c r="G25" s="186">
        <f>+F25/F27</f>
        <v>0.4917192696667345</v>
      </c>
    </row>
    <row r="26" spans="1:7" ht="12.75">
      <c r="A26" s="189"/>
      <c r="B26" s="71" t="s">
        <v>78</v>
      </c>
      <c r="C26" s="69">
        <v>11648</v>
      </c>
      <c r="D26" s="69">
        <v>2837</v>
      </c>
      <c r="E26" s="112">
        <v>492</v>
      </c>
      <c r="F26" s="129">
        <f t="shared" si="2"/>
        <v>14977</v>
      </c>
      <c r="G26" s="186"/>
    </row>
    <row r="27" spans="1:7" ht="13.5" thickBot="1">
      <c r="A27" s="190"/>
      <c r="B27" s="114" t="s">
        <v>8</v>
      </c>
      <c r="C27" s="115">
        <f>SUM(C25:C26)</f>
        <v>22757</v>
      </c>
      <c r="D27" s="115">
        <f>SUM(D25:D26)</f>
        <v>5077</v>
      </c>
      <c r="E27" s="115">
        <f>SUM(E25:E26)</f>
        <v>1632</v>
      </c>
      <c r="F27" s="116">
        <f t="shared" si="2"/>
        <v>29466</v>
      </c>
      <c r="G27" s="187"/>
    </row>
    <row r="28" spans="1:7" ht="12.75">
      <c r="A28" s="189" t="s">
        <v>77</v>
      </c>
      <c r="B28" s="72" t="s">
        <v>72</v>
      </c>
      <c r="C28" s="73">
        <v>11319</v>
      </c>
      <c r="D28" s="73">
        <v>2393</v>
      </c>
      <c r="E28" s="111">
        <v>1179</v>
      </c>
      <c r="F28" s="128">
        <f aca="true" t="shared" si="3" ref="F28:F34">SUM(C28:E28)</f>
        <v>14891</v>
      </c>
      <c r="G28" s="186">
        <f>+F28/F30</f>
        <v>0.5012623287440671</v>
      </c>
    </row>
    <row r="29" spans="1:7" ht="12.75">
      <c r="A29" s="189"/>
      <c r="B29" s="71" t="s">
        <v>78</v>
      </c>
      <c r="C29" s="69">
        <f>10245+350+913</f>
        <v>11508</v>
      </c>
      <c r="D29" s="69">
        <f>2774+1+11</f>
        <v>2786</v>
      </c>
      <c r="E29" s="112">
        <v>522</v>
      </c>
      <c r="F29" s="129">
        <f t="shared" si="3"/>
        <v>14816</v>
      </c>
      <c r="G29" s="186"/>
    </row>
    <row r="30" spans="1:7" ht="13.5" thickBot="1">
      <c r="A30" s="190"/>
      <c r="B30" s="114" t="s">
        <v>8</v>
      </c>
      <c r="C30" s="115">
        <f>SUM(C28:C29)</f>
        <v>22827</v>
      </c>
      <c r="D30" s="115">
        <f>SUM(D28:D29)</f>
        <v>5179</v>
      </c>
      <c r="E30" s="115">
        <f>SUM(E28:E29)</f>
        <v>1701</v>
      </c>
      <c r="F30" s="116">
        <f t="shared" si="3"/>
        <v>29707</v>
      </c>
      <c r="G30" s="187"/>
    </row>
    <row r="31" spans="1:7" ht="12.75">
      <c r="A31" s="189" t="s">
        <v>37</v>
      </c>
      <c r="B31" s="72" t="s">
        <v>72</v>
      </c>
      <c r="C31" s="73">
        <v>11580</v>
      </c>
      <c r="D31" s="73">
        <v>2514</v>
      </c>
      <c r="E31" s="111">
        <v>1200</v>
      </c>
      <c r="F31" s="128">
        <f t="shared" si="3"/>
        <v>15294</v>
      </c>
      <c r="G31" s="186">
        <f>+F31/F33</f>
        <v>0.5163926123510146</v>
      </c>
    </row>
    <row r="32" spans="1:7" ht="12.75">
      <c r="A32" s="189"/>
      <c r="B32" s="71" t="s">
        <v>78</v>
      </c>
      <c r="C32" s="69">
        <v>11131</v>
      </c>
      <c r="D32" s="69">
        <v>2682</v>
      </c>
      <c r="E32" s="112">
        <v>510</v>
      </c>
      <c r="F32" s="129">
        <f t="shared" si="3"/>
        <v>14323</v>
      </c>
      <c r="G32" s="186"/>
    </row>
    <row r="33" spans="1:7" ht="13.5" thickBot="1">
      <c r="A33" s="190"/>
      <c r="B33" s="114" t="s">
        <v>8</v>
      </c>
      <c r="C33" s="115">
        <f>SUM(C31:C32)</f>
        <v>22711</v>
      </c>
      <c r="D33" s="115">
        <f>SUM(D31:D32)</f>
        <v>5196</v>
      </c>
      <c r="E33" s="115">
        <f>SUM(E31:E32)</f>
        <v>1710</v>
      </c>
      <c r="F33" s="116">
        <f t="shared" si="3"/>
        <v>29617</v>
      </c>
      <c r="G33" s="187"/>
    </row>
    <row r="34" spans="1:7" ht="12.75">
      <c r="A34" s="188" t="s">
        <v>34</v>
      </c>
      <c r="B34" s="74" t="s">
        <v>72</v>
      </c>
      <c r="C34" s="75">
        <v>11603</v>
      </c>
      <c r="D34" s="75">
        <v>2674</v>
      </c>
      <c r="E34" s="113">
        <v>1247</v>
      </c>
      <c r="F34" s="130">
        <f t="shared" si="3"/>
        <v>15524</v>
      </c>
      <c r="G34" s="185">
        <f>+F34/F36</f>
        <v>0.5297208762710708</v>
      </c>
    </row>
    <row r="35" spans="1:7" ht="12.75">
      <c r="A35" s="189"/>
      <c r="B35" s="71" t="s">
        <v>78</v>
      </c>
      <c r="C35" s="69">
        <v>10700</v>
      </c>
      <c r="D35" s="69">
        <v>2592</v>
      </c>
      <c r="E35" s="112">
        <v>490</v>
      </c>
      <c r="F35" s="129">
        <f aca="true" t="shared" si="4" ref="F35:F54">SUM(C35:E35)</f>
        <v>13782</v>
      </c>
      <c r="G35" s="186"/>
    </row>
    <row r="36" spans="1:7" ht="13.5" thickBot="1">
      <c r="A36" s="190"/>
      <c r="B36" s="114" t="s">
        <v>8</v>
      </c>
      <c r="C36" s="115">
        <v>22303</v>
      </c>
      <c r="D36" s="115">
        <v>5266</v>
      </c>
      <c r="E36" s="115">
        <v>1737</v>
      </c>
      <c r="F36" s="116">
        <f t="shared" si="4"/>
        <v>29306</v>
      </c>
      <c r="G36" s="187"/>
    </row>
    <row r="37" spans="1:7" ht="12.75">
      <c r="A37" s="188" t="s">
        <v>31</v>
      </c>
      <c r="B37" s="74" t="s">
        <v>72</v>
      </c>
      <c r="C37" s="75">
        <v>11432</v>
      </c>
      <c r="D37" s="75">
        <v>2940</v>
      </c>
      <c r="E37" s="113">
        <v>1297</v>
      </c>
      <c r="F37" s="130">
        <f t="shared" si="4"/>
        <v>15669</v>
      </c>
      <c r="G37" s="185">
        <f>+F37/F39</f>
        <v>0.5422174544951208</v>
      </c>
    </row>
    <row r="38" spans="1:7" ht="12.75">
      <c r="A38" s="189"/>
      <c r="B38" s="71" t="s">
        <v>78</v>
      </c>
      <c r="C38" s="69">
        <v>10288</v>
      </c>
      <c r="D38" s="69">
        <v>2409</v>
      </c>
      <c r="E38" s="112">
        <v>532</v>
      </c>
      <c r="F38" s="129">
        <f t="shared" si="4"/>
        <v>13229</v>
      </c>
      <c r="G38" s="186"/>
    </row>
    <row r="39" spans="1:7" ht="14.25" customHeight="1" thickBot="1">
      <c r="A39" s="190"/>
      <c r="B39" s="114" t="s">
        <v>8</v>
      </c>
      <c r="C39" s="115">
        <v>21720</v>
      </c>
      <c r="D39" s="115">
        <v>5349</v>
      </c>
      <c r="E39" s="115">
        <v>1829</v>
      </c>
      <c r="F39" s="116">
        <f t="shared" si="4"/>
        <v>28898</v>
      </c>
      <c r="G39" s="187"/>
    </row>
    <row r="40" spans="1:7" ht="12.75">
      <c r="A40" s="188" t="s">
        <v>30</v>
      </c>
      <c r="B40" s="74" t="s">
        <v>72</v>
      </c>
      <c r="C40" s="75">
        <v>12146</v>
      </c>
      <c r="D40" s="75">
        <v>3066</v>
      </c>
      <c r="E40" s="113">
        <v>1012</v>
      </c>
      <c r="F40" s="130">
        <f t="shared" si="4"/>
        <v>16224</v>
      </c>
      <c r="G40" s="185">
        <f>+F40/F42</f>
        <v>0.5625520110957004</v>
      </c>
    </row>
    <row r="41" spans="1:7" ht="12.75">
      <c r="A41" s="189"/>
      <c r="B41" s="71" t="s">
        <v>78</v>
      </c>
      <c r="C41" s="69">
        <v>9784</v>
      </c>
      <c r="D41" s="69">
        <v>2463</v>
      </c>
      <c r="E41" s="112">
        <v>369</v>
      </c>
      <c r="F41" s="129">
        <f t="shared" si="4"/>
        <v>12616</v>
      </c>
      <c r="G41" s="186"/>
    </row>
    <row r="42" spans="1:7" ht="13.5" thickBot="1">
      <c r="A42" s="190"/>
      <c r="B42" s="114" t="s">
        <v>8</v>
      </c>
      <c r="C42" s="115">
        <v>21930</v>
      </c>
      <c r="D42" s="115">
        <v>5529</v>
      </c>
      <c r="E42" s="115">
        <v>1381</v>
      </c>
      <c r="F42" s="116">
        <f t="shared" si="4"/>
        <v>28840</v>
      </c>
      <c r="G42" s="187"/>
    </row>
    <row r="43" spans="1:7" ht="12.75">
      <c r="A43" s="188" t="s">
        <v>29</v>
      </c>
      <c r="B43" s="74" t="s">
        <v>72</v>
      </c>
      <c r="C43" s="75">
        <v>11825</v>
      </c>
      <c r="D43" s="75">
        <v>3234</v>
      </c>
      <c r="E43" s="113">
        <v>1043</v>
      </c>
      <c r="F43" s="130">
        <f t="shared" si="4"/>
        <v>16102</v>
      </c>
      <c r="G43" s="185">
        <f>+F43/F45</f>
        <v>0.5727599331270231</v>
      </c>
    </row>
    <row r="44" spans="1:7" ht="12.75">
      <c r="A44" s="189"/>
      <c r="B44" s="71" t="s">
        <v>78</v>
      </c>
      <c r="C44" s="69">
        <v>9320</v>
      </c>
      <c r="D44" s="69">
        <v>2361</v>
      </c>
      <c r="E44" s="112">
        <v>330</v>
      </c>
      <c r="F44" s="129">
        <f t="shared" si="4"/>
        <v>12011</v>
      </c>
      <c r="G44" s="186"/>
    </row>
    <row r="45" spans="1:8" ht="13.5" thickBot="1">
      <c r="A45" s="190"/>
      <c r="B45" s="114" t="s">
        <v>8</v>
      </c>
      <c r="C45" s="115">
        <v>21145</v>
      </c>
      <c r="D45" s="115">
        <v>5595</v>
      </c>
      <c r="E45" s="115">
        <v>1373</v>
      </c>
      <c r="F45" s="116">
        <f t="shared" si="4"/>
        <v>28113</v>
      </c>
      <c r="G45" s="187"/>
      <c r="H45" t="s">
        <v>74</v>
      </c>
    </row>
    <row r="46" spans="1:7" ht="12.75">
      <c r="A46" s="188" t="s">
        <v>9</v>
      </c>
      <c r="B46" s="74" t="s">
        <v>72</v>
      </c>
      <c r="C46" s="75">
        <v>11619</v>
      </c>
      <c r="D46" s="75">
        <v>2930</v>
      </c>
      <c r="E46" s="113">
        <v>1077</v>
      </c>
      <c r="F46" s="130">
        <f t="shared" si="4"/>
        <v>15626</v>
      </c>
      <c r="G46" s="185">
        <f>+F46/F48</f>
        <v>0.5762861884565739</v>
      </c>
    </row>
    <row r="47" spans="1:7" ht="12.75">
      <c r="A47" s="189"/>
      <c r="B47" s="71" t="s">
        <v>78</v>
      </c>
      <c r="C47" s="69">
        <v>8971</v>
      </c>
      <c r="D47" s="69">
        <v>2175</v>
      </c>
      <c r="E47" s="112">
        <v>343</v>
      </c>
      <c r="F47" s="129">
        <f t="shared" si="4"/>
        <v>11489</v>
      </c>
      <c r="G47" s="186"/>
    </row>
    <row r="48" spans="1:7" ht="13.5" thickBot="1">
      <c r="A48" s="190"/>
      <c r="B48" s="114" t="s">
        <v>8</v>
      </c>
      <c r="C48" s="115">
        <v>20590</v>
      </c>
      <c r="D48" s="115">
        <v>5105</v>
      </c>
      <c r="E48" s="115">
        <v>1420</v>
      </c>
      <c r="F48" s="116">
        <f t="shared" si="4"/>
        <v>27115</v>
      </c>
      <c r="G48" s="187"/>
    </row>
    <row r="49" spans="1:7" ht="12.75">
      <c r="A49" s="188" t="s">
        <v>10</v>
      </c>
      <c r="B49" s="74" t="s">
        <v>72</v>
      </c>
      <c r="C49" s="75">
        <v>11295</v>
      </c>
      <c r="D49" s="75">
        <v>2947</v>
      </c>
      <c r="E49" s="113">
        <v>1082</v>
      </c>
      <c r="F49" s="130">
        <f t="shared" si="4"/>
        <v>15324</v>
      </c>
      <c r="G49" s="185">
        <f>+F49/F51</f>
        <v>0.5882307780891328</v>
      </c>
    </row>
    <row r="50" spans="1:7" ht="12.75">
      <c r="A50" s="189"/>
      <c r="B50" s="71" t="s">
        <v>78</v>
      </c>
      <c r="C50" s="69">
        <v>8215</v>
      </c>
      <c r="D50" s="69">
        <v>2204</v>
      </c>
      <c r="E50" s="112">
        <v>308</v>
      </c>
      <c r="F50" s="129">
        <f t="shared" si="4"/>
        <v>10727</v>
      </c>
      <c r="G50" s="186"/>
    </row>
    <row r="51" spans="1:7" ht="13.5" thickBot="1">
      <c r="A51" s="190"/>
      <c r="B51" s="114" t="s">
        <v>8</v>
      </c>
      <c r="C51" s="115">
        <v>19510</v>
      </c>
      <c r="D51" s="115">
        <v>5151</v>
      </c>
      <c r="E51" s="115">
        <v>1390</v>
      </c>
      <c r="F51" s="116">
        <f t="shared" si="4"/>
        <v>26051</v>
      </c>
      <c r="G51" s="187"/>
    </row>
    <row r="52" spans="1:7" ht="12.75">
      <c r="A52" s="188" t="s">
        <v>11</v>
      </c>
      <c r="B52" s="74" t="s">
        <v>72</v>
      </c>
      <c r="C52" s="75">
        <v>11066</v>
      </c>
      <c r="D52" s="75">
        <v>3113</v>
      </c>
      <c r="E52" s="113">
        <v>1093</v>
      </c>
      <c r="F52" s="130">
        <f t="shared" si="4"/>
        <v>15272</v>
      </c>
      <c r="G52" s="185">
        <f>+F52/F54</f>
        <v>0.6047119382300534</v>
      </c>
    </row>
    <row r="53" spans="1:7" ht="12.75">
      <c r="A53" s="189"/>
      <c r="B53" s="71" t="s">
        <v>78</v>
      </c>
      <c r="C53" s="69">
        <v>7587</v>
      </c>
      <c r="D53" s="69">
        <v>2123</v>
      </c>
      <c r="E53" s="112">
        <v>273</v>
      </c>
      <c r="F53" s="129">
        <f t="shared" si="4"/>
        <v>9983</v>
      </c>
      <c r="G53" s="186"/>
    </row>
    <row r="54" spans="1:7" ht="13.5" thickBot="1">
      <c r="A54" s="190"/>
      <c r="B54" s="114" t="s">
        <v>8</v>
      </c>
      <c r="C54" s="115">
        <v>18653</v>
      </c>
      <c r="D54" s="115">
        <v>5236</v>
      </c>
      <c r="E54" s="115">
        <v>1366</v>
      </c>
      <c r="F54" s="116">
        <f t="shared" si="4"/>
        <v>25255</v>
      </c>
      <c r="G54" s="187"/>
    </row>
    <row r="55" spans="1:2" ht="12.75">
      <c r="A55" s="8" t="s">
        <v>27</v>
      </c>
      <c r="B55" s="157"/>
    </row>
    <row r="56" spans="1:2" ht="12.75">
      <c r="A56" s="157"/>
      <c r="B56" s="157"/>
    </row>
  </sheetData>
  <sheetProtection/>
  <mergeCells count="32">
    <mergeCell ref="A7:A9"/>
    <mergeCell ref="G7:G9"/>
    <mergeCell ref="A10:A12"/>
    <mergeCell ref="G10:G12"/>
    <mergeCell ref="A13:A15"/>
    <mergeCell ref="G13:G15"/>
    <mergeCell ref="A16:A18"/>
    <mergeCell ref="G16:G18"/>
    <mergeCell ref="A25:A27"/>
    <mergeCell ref="G25:G27"/>
    <mergeCell ref="A19:A21"/>
    <mergeCell ref="G19:G21"/>
    <mergeCell ref="A22:A24"/>
    <mergeCell ref="G22:G24"/>
    <mergeCell ref="A34:A36"/>
    <mergeCell ref="A37:A39"/>
    <mergeCell ref="A40:A42"/>
    <mergeCell ref="A43:A45"/>
    <mergeCell ref="A28:A30"/>
    <mergeCell ref="G28:G30"/>
    <mergeCell ref="G31:G33"/>
    <mergeCell ref="G34:G36"/>
    <mergeCell ref="G49:G51"/>
    <mergeCell ref="G52:G54"/>
    <mergeCell ref="A49:A51"/>
    <mergeCell ref="A52:A54"/>
    <mergeCell ref="G43:G45"/>
    <mergeCell ref="A31:A33"/>
    <mergeCell ref="G37:G39"/>
    <mergeCell ref="G40:G42"/>
    <mergeCell ref="A46:A48"/>
    <mergeCell ref="G46:G48"/>
  </mergeCells>
  <hyperlinks>
    <hyperlink ref="G1" location="Contents!A1" display="Contents"/>
    <hyperlink ref="A55" location="Definitions!A1" display="Definitions"/>
  </hyperlinks>
  <printOptions horizontalCentered="1"/>
  <pageMargins left="0.45" right="0.45" top="0.75" bottom="0.75" header="0.3" footer="0.3"/>
  <pageSetup horizontalDpi="600" verticalDpi="600" orientation="landscape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 </cp:lastModifiedBy>
  <cp:lastPrinted>2019-11-12T19:14:20Z</cp:lastPrinted>
  <dcterms:created xsi:type="dcterms:W3CDTF">2007-02-22T19:06:10Z</dcterms:created>
  <dcterms:modified xsi:type="dcterms:W3CDTF">2019-11-12T19:14:42Z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