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65" windowHeight="11220" tabRatio="594" activeTab="0"/>
  </bookViews>
  <sheets>
    <sheet name="Enr_FTE_Comp" sheetId="1" r:id="rId1"/>
    <sheet name="Definitions" sheetId="2" r:id="rId2"/>
  </sheets>
  <definedNames>
    <definedName name="_xlnm.Print_Area" localSheetId="0">'Enr_FTE_Comp'!$A$1:$E$62</definedName>
  </definedNames>
  <calcPr fullCalcOnLoad="1"/>
</workbook>
</file>

<file path=xl/sharedStrings.xml><?xml version="1.0" encoding="utf-8"?>
<sst xmlns="http://schemas.openxmlformats.org/spreadsheetml/2006/main" count="74" uniqueCount="65">
  <si>
    <t>Undergraduates</t>
  </si>
  <si>
    <t>Graduates</t>
  </si>
  <si>
    <t>Fall 1995 FTE</t>
  </si>
  <si>
    <t>Fall 1996 FTE</t>
  </si>
  <si>
    <t>Fall 1997 FTE</t>
  </si>
  <si>
    <t>Fall 1998 FTE</t>
  </si>
  <si>
    <t>Fall 1999 FTE</t>
  </si>
  <si>
    <t>Fall 2000 FTE</t>
  </si>
  <si>
    <t>Fall 2001 FTE</t>
  </si>
  <si>
    <t>Fall 2002 FTE</t>
  </si>
  <si>
    <t>Fall 2003 FTE</t>
  </si>
  <si>
    <t>Fall 2004 FTE</t>
  </si>
  <si>
    <t>Fall 2004</t>
  </si>
  <si>
    <t>Fall 2003</t>
  </si>
  <si>
    <t>Fall 2002</t>
  </si>
  <si>
    <t>Fall 2001</t>
  </si>
  <si>
    <t>Fall 2000</t>
  </si>
  <si>
    <t xml:space="preserve">Fall 1999 </t>
  </si>
  <si>
    <t>Fall 1998</t>
  </si>
  <si>
    <t xml:space="preserve">Fall 1997 </t>
  </si>
  <si>
    <t xml:space="preserve">Fall 1996 </t>
  </si>
  <si>
    <t xml:space="preserve">Fall 1995 </t>
  </si>
  <si>
    <t>Click here to see notes, definitions and source</t>
  </si>
  <si>
    <t>Total</t>
  </si>
  <si>
    <t>Fall 2005</t>
  </si>
  <si>
    <t>Fall 2005 FTE</t>
  </si>
  <si>
    <t>Semester</t>
  </si>
  <si>
    <t>Click here to see data table</t>
  </si>
  <si>
    <t>Full-Time Equivalent (FTE)</t>
  </si>
  <si>
    <t>FTE as Percent of Headcount</t>
  </si>
  <si>
    <t>Full-Time Equivalent (FTE) Enrollment</t>
  </si>
  <si>
    <t>West Virginia University - Main Campus</t>
  </si>
  <si>
    <t>Fall 2006 FTE</t>
  </si>
  <si>
    <t>Fall 2007 FTE</t>
  </si>
  <si>
    <t>Fall 2006</t>
  </si>
  <si>
    <t>Fall 2007</t>
  </si>
  <si>
    <t>Source:  Student, Course, &amp; Registration Files compiled by Admissions &amp; Records for the WVHEPC's Central Office</t>
  </si>
  <si>
    <t>Delivered by WVU Main Campus to Main Campus Students</t>
  </si>
  <si>
    <t>Fall 2008 FTE</t>
  </si>
  <si>
    <t>Fall 2008</t>
  </si>
  <si>
    <t>Fall 2009 FTE</t>
  </si>
  <si>
    <t>Fall 2009</t>
  </si>
  <si>
    <t>Professionals</t>
  </si>
  <si>
    <t>Fall 2010 FTE</t>
  </si>
  <si>
    <t>Fall 2010</t>
  </si>
  <si>
    <t>Fall 2011 FTE</t>
  </si>
  <si>
    <t>Fall 2011</t>
  </si>
  <si>
    <t>Fall 2012 FTE</t>
  </si>
  <si>
    <t>Fall 2012</t>
  </si>
  <si>
    <t>Fall 2013</t>
  </si>
  <si>
    <t>Fall 2013 FTE</t>
  </si>
  <si>
    <t>Fall 2014 FTE</t>
  </si>
  <si>
    <t>Fall 2014</t>
  </si>
  <si>
    <t>Fall 2015 FTE</t>
  </si>
  <si>
    <t>Fall 2015</t>
  </si>
  <si>
    <t>Fall 2016</t>
  </si>
  <si>
    <t>Fall 2016 FTE</t>
  </si>
  <si>
    <t>Fall 2017</t>
  </si>
  <si>
    <t>Fall 2017 FTE</t>
  </si>
  <si>
    <t>Fall 2018 FTE</t>
  </si>
  <si>
    <t>Fall 2019 FTE</t>
  </si>
  <si>
    <t>Fall 1995 - Fall 2019</t>
  </si>
  <si>
    <t>Fall 2018</t>
  </si>
  <si>
    <t>Fall 2019</t>
  </si>
  <si>
    <t>Planning/IDEAS Dashboard/Dashboard Queries/FTE/UNIV_Academic.dis (tab-Academic FTE by Subject Major-Student Level=Undergraduate and Course Level Rollup = ALL)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</si>
</sst>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Times New Roman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5" fillId="0" borderId="0" xfId="53" applyFill="1" applyBorder="1" applyAlignment="1" applyProtection="1">
      <alignment horizontal="left" vertical="center"/>
      <protection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5" fillId="0" borderId="0" xfId="53" applyFont="1" applyAlignment="1" applyProtection="1">
      <alignment vertical="center"/>
      <protection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3" fontId="2" fillId="34" borderId="21" xfId="0" applyNumberFormat="1" applyFont="1" applyFill="1" applyBorder="1" applyAlignment="1">
      <alignment horizontal="center" vertical="center"/>
    </xf>
    <xf numFmtId="3" fontId="2" fillId="34" borderId="22" xfId="0" applyNumberFormat="1" applyFont="1" applyFill="1" applyBorder="1" applyAlignment="1">
      <alignment horizontal="center" vertical="center"/>
    </xf>
    <xf numFmtId="3" fontId="2" fillId="34" borderId="23" xfId="0" applyNumberFormat="1" applyFont="1" applyFill="1" applyBorder="1" applyAlignment="1">
      <alignment horizontal="center" vertical="center"/>
    </xf>
    <xf numFmtId="164" fontId="2" fillId="34" borderId="22" xfId="0" applyNumberFormat="1" applyFont="1" applyFill="1" applyBorder="1" applyAlignment="1">
      <alignment horizontal="center" vertical="center"/>
    </xf>
    <xf numFmtId="164" fontId="2" fillId="34" borderId="21" xfId="0" applyNumberFormat="1" applyFont="1" applyFill="1" applyBorder="1" applyAlignment="1">
      <alignment horizontal="center" vertical="center"/>
    </xf>
    <xf numFmtId="164" fontId="2" fillId="34" borderId="2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53" applyAlignment="1" applyProtection="1">
      <alignment vertical="center"/>
      <protection/>
    </xf>
    <xf numFmtId="0" fontId="4" fillId="33" borderId="21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4" fillId="33" borderId="28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3399"/>
      </a:accent1>
      <a:accent2>
        <a:srgbClr val="FFCC00"/>
      </a:accent2>
      <a:accent3>
        <a:srgbClr val="FFFFCC"/>
      </a:accent3>
      <a:accent4>
        <a:srgbClr val="7C5F9F"/>
      </a:accent4>
      <a:accent5>
        <a:srgbClr val="333399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M62"/>
  <sheetViews>
    <sheetView showGridLines="0" tabSelected="1" zoomScalePageLayoutView="0" workbookViewId="0" topLeftCell="A1">
      <selection activeCell="A1" sqref="A1"/>
    </sheetView>
  </sheetViews>
  <sheetFormatPr defaultColWidth="9.00390625" defaultRowHeight="15.75"/>
  <cols>
    <col min="1" max="1" width="12.50390625" style="23" customWidth="1"/>
    <col min="2" max="2" width="13.75390625" style="23" customWidth="1"/>
    <col min="3" max="3" width="11.00390625" style="23" customWidth="1"/>
    <col min="4" max="4" width="16.875" style="23" customWidth="1"/>
    <col min="5" max="5" width="11.75390625" style="23" customWidth="1"/>
    <col min="6" max="16384" width="9.00390625" style="23" customWidth="1"/>
  </cols>
  <sheetData>
    <row r="1" spans="1:7" s="21" customFormat="1" ht="15.75">
      <c r="A1" s="20" t="s">
        <v>31</v>
      </c>
      <c r="B1" s="20"/>
      <c r="C1" s="20"/>
      <c r="D1" s="20"/>
      <c r="E1" s="20"/>
      <c r="F1" s="20"/>
      <c r="G1" s="20"/>
    </row>
    <row r="2" spans="1:7" s="21" customFormat="1" ht="15.75">
      <c r="A2" s="40" t="s">
        <v>30</v>
      </c>
      <c r="B2" s="20"/>
      <c r="C2" s="20"/>
      <c r="D2" s="20"/>
      <c r="E2" s="20"/>
      <c r="F2" s="20"/>
      <c r="G2" s="20"/>
    </row>
    <row r="3" spans="1:7" s="21" customFormat="1" ht="15.75">
      <c r="A3" s="22" t="s">
        <v>37</v>
      </c>
      <c r="B3" s="20"/>
      <c r="C3" s="20"/>
      <c r="D3" s="20"/>
      <c r="E3" s="20"/>
      <c r="F3" s="20"/>
      <c r="G3" s="20"/>
    </row>
    <row r="4" spans="1:7" s="21" customFormat="1" ht="15.75">
      <c r="A4" s="22" t="s">
        <v>61</v>
      </c>
      <c r="B4" s="20"/>
      <c r="C4" s="20"/>
      <c r="D4" s="20"/>
      <c r="E4" s="20"/>
      <c r="F4" s="20"/>
      <c r="G4" s="20"/>
    </row>
    <row r="5" spans="2:7" s="21" customFormat="1" ht="16.5" thickBot="1">
      <c r="B5" s="20"/>
      <c r="C5" s="20"/>
      <c r="D5" s="20"/>
      <c r="E5" s="20"/>
      <c r="F5" s="20"/>
      <c r="G5" s="20"/>
    </row>
    <row r="6" spans="1:5" ht="15" customHeight="1">
      <c r="A6" s="45" t="s">
        <v>26</v>
      </c>
      <c r="B6" s="43" t="s">
        <v>28</v>
      </c>
      <c r="C6" s="43"/>
      <c r="D6" s="43"/>
      <c r="E6" s="44"/>
    </row>
    <row r="7" spans="1:5" ht="12.75">
      <c r="A7" s="46"/>
      <c r="B7" s="29" t="s">
        <v>0</v>
      </c>
      <c r="C7" s="29" t="s">
        <v>1</v>
      </c>
      <c r="D7" s="29" t="s">
        <v>42</v>
      </c>
      <c r="E7" s="30" t="s">
        <v>23</v>
      </c>
    </row>
    <row r="8" spans="1:13" ht="17.25" customHeight="1">
      <c r="A8" s="14" t="s">
        <v>60</v>
      </c>
      <c r="B8" s="31">
        <v>20543.9</v>
      </c>
      <c r="C8" s="32">
        <v>3163.8</v>
      </c>
      <c r="D8" s="32">
        <v>1759.4</v>
      </c>
      <c r="E8" s="34">
        <f>SUM(B8:D8)</f>
        <v>25467.100000000002</v>
      </c>
      <c r="G8" s="24"/>
      <c r="H8" s="24"/>
      <c r="I8" s="24"/>
      <c r="J8" s="24"/>
      <c r="K8" s="24"/>
      <c r="L8" s="24"/>
      <c r="M8" s="24"/>
    </row>
    <row r="9" spans="1:13" ht="17.25" customHeight="1">
      <c r="A9" s="14" t="s">
        <v>59</v>
      </c>
      <c r="B9" s="31">
        <v>20622.9</v>
      </c>
      <c r="C9" s="32">
        <v>3144.6</v>
      </c>
      <c r="D9" s="32">
        <v>1785.9</v>
      </c>
      <c r="E9" s="34">
        <f>SUM(B9:D9)</f>
        <v>25553.4</v>
      </c>
      <c r="G9" s="24"/>
      <c r="H9" s="24"/>
      <c r="I9" s="24"/>
      <c r="J9" s="24"/>
      <c r="K9" s="24"/>
      <c r="L9" s="24"/>
      <c r="M9" s="24"/>
    </row>
    <row r="10" spans="1:13" ht="17.25" customHeight="1">
      <c r="A10" s="14" t="s">
        <v>58</v>
      </c>
      <c r="B10" s="31">
        <v>21894.1</v>
      </c>
      <c r="C10" s="32">
        <v>3317.9</v>
      </c>
      <c r="D10" s="32">
        <v>1778.1</v>
      </c>
      <c r="E10" s="34">
        <f>SUM(B10:D10)</f>
        <v>26990.1</v>
      </c>
      <c r="G10" s="24"/>
      <c r="H10" s="24"/>
      <c r="I10" s="24"/>
      <c r="J10" s="24"/>
      <c r="K10" s="24"/>
      <c r="L10" s="24"/>
      <c r="M10" s="24"/>
    </row>
    <row r="11" spans="1:13" ht="17.25" customHeight="1">
      <c r="A11" s="14" t="s">
        <v>56</v>
      </c>
      <c r="B11" s="31">
        <v>21735.9</v>
      </c>
      <c r="C11" s="32">
        <v>3475.8</v>
      </c>
      <c r="D11" s="32">
        <v>1772.8</v>
      </c>
      <c r="E11" s="34">
        <f aca="true" t="shared" si="0" ref="E11:E16">SUM(B11:D11)</f>
        <v>26984.5</v>
      </c>
      <c r="G11" s="24"/>
      <c r="H11" s="24"/>
      <c r="I11" s="24"/>
      <c r="J11" s="24"/>
      <c r="K11" s="24"/>
      <c r="L11" s="24"/>
      <c r="M11" s="24"/>
    </row>
    <row r="12" spans="1:13" ht="17.25" customHeight="1">
      <c r="A12" s="14" t="s">
        <v>53</v>
      </c>
      <c r="B12" s="31">
        <v>21860.7</v>
      </c>
      <c r="C12" s="32">
        <v>3530.7</v>
      </c>
      <c r="D12" s="32">
        <v>1805.7</v>
      </c>
      <c r="E12" s="34">
        <f t="shared" si="0"/>
        <v>27197.100000000002</v>
      </c>
      <c r="G12" s="24"/>
      <c r="H12" s="24"/>
      <c r="I12" s="24"/>
      <c r="J12" s="24"/>
      <c r="K12" s="24"/>
      <c r="L12" s="24"/>
      <c r="M12" s="24"/>
    </row>
    <row r="13" spans="1:13" ht="17.25" customHeight="1">
      <c r="A13" s="14" t="s">
        <v>51</v>
      </c>
      <c r="B13" s="31">
        <v>21985.5</v>
      </c>
      <c r="C13" s="32">
        <v>3659.1</v>
      </c>
      <c r="D13" s="32">
        <v>1801.9</v>
      </c>
      <c r="E13" s="34">
        <f t="shared" si="0"/>
        <v>27446.5</v>
      </c>
      <c r="G13" s="24"/>
      <c r="H13" s="24"/>
      <c r="I13" s="24"/>
      <c r="J13" s="24"/>
      <c r="K13" s="24"/>
      <c r="L13" s="24"/>
      <c r="M13" s="24"/>
    </row>
    <row r="14" spans="1:13" ht="17.25" customHeight="1">
      <c r="A14" s="14" t="s">
        <v>50</v>
      </c>
      <c r="B14" s="31">
        <v>22330.3</v>
      </c>
      <c r="C14" s="32">
        <v>3722.8</v>
      </c>
      <c r="D14" s="32">
        <v>1828.2</v>
      </c>
      <c r="E14" s="34">
        <f t="shared" si="0"/>
        <v>27881.3</v>
      </c>
      <c r="G14" s="24"/>
      <c r="H14" s="24"/>
      <c r="I14" s="24"/>
      <c r="J14" s="24"/>
      <c r="K14" s="24"/>
      <c r="L14" s="24"/>
      <c r="M14" s="24"/>
    </row>
    <row r="15" spans="1:13" ht="17.25" customHeight="1">
      <c r="A15" s="14" t="s">
        <v>47</v>
      </c>
      <c r="B15" s="31">
        <v>22369.3</v>
      </c>
      <c r="C15" s="32">
        <v>3734.1</v>
      </c>
      <c r="D15" s="32">
        <v>1855.7</v>
      </c>
      <c r="E15" s="34">
        <f t="shared" si="0"/>
        <v>27959.1</v>
      </c>
      <c r="G15" s="24"/>
      <c r="H15" s="24"/>
      <c r="I15" s="24"/>
      <c r="J15" s="24"/>
      <c r="K15" s="24"/>
      <c r="L15" s="24"/>
      <c r="M15" s="24"/>
    </row>
    <row r="16" spans="1:13" ht="17.25" customHeight="1">
      <c r="A16" s="14" t="s">
        <v>45</v>
      </c>
      <c r="B16" s="31">
        <v>22344</v>
      </c>
      <c r="C16" s="32">
        <v>3752</v>
      </c>
      <c r="D16" s="32">
        <v>1854</v>
      </c>
      <c r="E16" s="34">
        <f t="shared" si="0"/>
        <v>27950</v>
      </c>
      <c r="G16" s="24"/>
      <c r="H16" s="24"/>
      <c r="I16" s="24"/>
      <c r="J16" s="24"/>
      <c r="K16" s="24"/>
      <c r="L16" s="24"/>
      <c r="M16" s="24"/>
    </row>
    <row r="17" spans="1:13" ht="17.25" customHeight="1">
      <c r="A17" s="14" t="s">
        <v>43</v>
      </c>
      <c r="B17" s="31">
        <v>22080.9</v>
      </c>
      <c r="C17" s="32">
        <v>3795.2</v>
      </c>
      <c r="D17" s="32">
        <v>1829.9</v>
      </c>
      <c r="E17" s="34">
        <f aca="true" t="shared" si="1" ref="E17:E22">SUM(B17:D17)</f>
        <v>27706.000000000004</v>
      </c>
      <c r="G17" s="24"/>
      <c r="H17" s="24"/>
      <c r="I17" s="24"/>
      <c r="J17" s="24"/>
      <c r="K17" s="24"/>
      <c r="L17" s="24"/>
      <c r="M17" s="24"/>
    </row>
    <row r="18" spans="1:13" ht="17.25" customHeight="1">
      <c r="A18" s="14" t="s">
        <v>40</v>
      </c>
      <c r="B18" s="31">
        <v>21518.6</v>
      </c>
      <c r="C18" s="32">
        <v>3825.42</v>
      </c>
      <c r="D18" s="32">
        <v>1874.25</v>
      </c>
      <c r="E18" s="34">
        <f t="shared" si="1"/>
        <v>27218.269999999997</v>
      </c>
      <c r="G18" s="24"/>
      <c r="H18" s="24"/>
      <c r="I18" s="24"/>
      <c r="J18" s="24"/>
      <c r="K18" s="24"/>
      <c r="L18" s="24"/>
      <c r="M18" s="24"/>
    </row>
    <row r="19" spans="1:13" ht="17.25" customHeight="1">
      <c r="A19" s="14" t="s">
        <v>38</v>
      </c>
      <c r="B19" s="31">
        <v>21682.5</v>
      </c>
      <c r="C19" s="32">
        <v>3920.7</v>
      </c>
      <c r="D19" s="32">
        <v>1389.2</v>
      </c>
      <c r="E19" s="34">
        <f t="shared" si="1"/>
        <v>26992.4</v>
      </c>
      <c r="G19" s="24"/>
      <c r="H19" s="24"/>
      <c r="I19" s="24"/>
      <c r="J19" s="24"/>
      <c r="K19" s="24"/>
      <c r="L19" s="24"/>
      <c r="M19" s="24"/>
    </row>
    <row r="20" spans="1:13" ht="17.25" customHeight="1">
      <c r="A20" s="14" t="s">
        <v>33</v>
      </c>
      <c r="B20" s="31">
        <v>21011.18</v>
      </c>
      <c r="C20" s="32">
        <v>3888.97</v>
      </c>
      <c r="D20" s="32">
        <v>1376.95</v>
      </c>
      <c r="E20" s="34">
        <f t="shared" si="1"/>
        <v>26277.100000000002</v>
      </c>
      <c r="G20" s="24"/>
      <c r="H20" s="24"/>
      <c r="I20" s="24"/>
      <c r="J20" s="24"/>
      <c r="K20" s="24"/>
      <c r="L20" s="24"/>
      <c r="M20" s="24"/>
    </row>
    <row r="21" spans="1:13" ht="17.25" customHeight="1">
      <c r="A21" s="14" t="s">
        <v>32</v>
      </c>
      <c r="B21" s="31">
        <v>20605.73</v>
      </c>
      <c r="C21" s="32">
        <v>3630.39</v>
      </c>
      <c r="D21" s="32">
        <v>1434.74</v>
      </c>
      <c r="E21" s="34">
        <f t="shared" si="1"/>
        <v>25670.86</v>
      </c>
      <c r="G21" s="24"/>
      <c r="H21" s="24"/>
      <c r="I21" s="24"/>
      <c r="J21" s="24"/>
      <c r="K21" s="24"/>
      <c r="L21" s="24"/>
      <c r="M21" s="24"/>
    </row>
    <row r="22" spans="1:13" ht="17.25" customHeight="1">
      <c r="A22" s="14" t="s">
        <v>25</v>
      </c>
      <c r="B22" s="31">
        <v>19589.67</v>
      </c>
      <c r="C22" s="32">
        <v>3618.83</v>
      </c>
      <c r="D22" s="32">
        <v>1390.07</v>
      </c>
      <c r="E22" s="34">
        <f t="shared" si="1"/>
        <v>24598.57</v>
      </c>
      <c r="G22" s="24"/>
      <c r="H22" s="24"/>
      <c r="I22" s="24"/>
      <c r="J22" s="24"/>
      <c r="K22" s="24"/>
      <c r="L22" s="24"/>
      <c r="M22" s="24"/>
    </row>
    <row r="23" spans="1:5" ht="16.5" customHeight="1">
      <c r="A23" s="13" t="s">
        <v>11</v>
      </c>
      <c r="B23" s="1">
        <v>18672.53</v>
      </c>
      <c r="C23" s="2">
        <v>3608.33</v>
      </c>
      <c r="D23" s="2">
        <v>1370.8</v>
      </c>
      <c r="E23" s="35">
        <f aca="true" t="shared" si="2" ref="E23:E32">SUM(B23:D23)</f>
        <v>23651.66</v>
      </c>
    </row>
    <row r="24" spans="1:5" ht="16.5" customHeight="1">
      <c r="A24" s="14" t="s">
        <v>10</v>
      </c>
      <c r="B24" s="3">
        <v>17571</v>
      </c>
      <c r="C24" s="4">
        <v>3769.08</v>
      </c>
      <c r="D24" s="4">
        <v>1308</v>
      </c>
      <c r="E24" s="34">
        <f t="shared" si="2"/>
        <v>22648.08</v>
      </c>
    </row>
    <row r="25" spans="1:5" ht="16.5" customHeight="1">
      <c r="A25" s="14" t="s">
        <v>9</v>
      </c>
      <c r="B25" s="3">
        <v>16619.73</v>
      </c>
      <c r="C25" s="4">
        <v>3679.5</v>
      </c>
      <c r="D25" s="4">
        <v>1288.93</v>
      </c>
      <c r="E25" s="34">
        <f t="shared" si="2"/>
        <v>21588.16</v>
      </c>
    </row>
    <row r="26" spans="1:5" ht="16.5" customHeight="1">
      <c r="A26" s="14" t="s">
        <v>8</v>
      </c>
      <c r="B26" s="3">
        <v>16050</v>
      </c>
      <c r="C26" s="4">
        <v>3501</v>
      </c>
      <c r="D26" s="4">
        <v>1232</v>
      </c>
      <c r="E26" s="34">
        <f t="shared" si="2"/>
        <v>20783</v>
      </c>
    </row>
    <row r="27" spans="1:5" ht="16.5" customHeight="1">
      <c r="A27" s="14" t="s">
        <v>7</v>
      </c>
      <c r="B27" s="3">
        <v>15577</v>
      </c>
      <c r="C27" s="4">
        <v>3402</v>
      </c>
      <c r="D27" s="4">
        <v>1214</v>
      </c>
      <c r="E27" s="34">
        <f t="shared" si="2"/>
        <v>20193</v>
      </c>
    </row>
    <row r="28" spans="1:5" ht="16.5" customHeight="1">
      <c r="A28" s="14" t="s">
        <v>6</v>
      </c>
      <c r="B28" s="3">
        <v>15564</v>
      </c>
      <c r="C28" s="4">
        <v>3504</v>
      </c>
      <c r="D28" s="4">
        <v>1163</v>
      </c>
      <c r="E28" s="34">
        <f t="shared" si="2"/>
        <v>20231</v>
      </c>
    </row>
    <row r="29" spans="1:5" ht="16.5" customHeight="1">
      <c r="A29" s="14" t="s">
        <v>5</v>
      </c>
      <c r="B29" s="3">
        <v>15415</v>
      </c>
      <c r="C29" s="4">
        <v>3527</v>
      </c>
      <c r="D29" s="4">
        <v>1064</v>
      </c>
      <c r="E29" s="34">
        <f t="shared" si="2"/>
        <v>20006</v>
      </c>
    </row>
    <row r="30" spans="1:5" ht="16.5" customHeight="1">
      <c r="A30" s="14" t="s">
        <v>4</v>
      </c>
      <c r="B30" s="3">
        <v>15106</v>
      </c>
      <c r="C30" s="4">
        <v>3680</v>
      </c>
      <c r="D30" s="4">
        <v>983</v>
      </c>
      <c r="E30" s="34">
        <f t="shared" si="2"/>
        <v>19769</v>
      </c>
    </row>
    <row r="31" spans="1:5" ht="16.5" customHeight="1">
      <c r="A31" s="14" t="s">
        <v>3</v>
      </c>
      <c r="B31" s="3">
        <v>14875</v>
      </c>
      <c r="C31" s="4">
        <v>3407</v>
      </c>
      <c r="D31" s="4">
        <v>960</v>
      </c>
      <c r="E31" s="34">
        <f t="shared" si="2"/>
        <v>19242</v>
      </c>
    </row>
    <row r="32" spans="1:5" ht="16.5" customHeight="1" thickBot="1">
      <c r="A32" s="15" t="s">
        <v>2</v>
      </c>
      <c r="B32" s="5">
        <v>15015</v>
      </c>
      <c r="C32" s="6">
        <v>3340</v>
      </c>
      <c r="D32" s="6">
        <v>945</v>
      </c>
      <c r="E32" s="36">
        <f t="shared" si="2"/>
        <v>19300</v>
      </c>
    </row>
    <row r="33" ht="12.75" customHeight="1" thickBot="1"/>
    <row r="34" spans="1:5" ht="13.5" customHeight="1">
      <c r="A34" s="47" t="s">
        <v>26</v>
      </c>
      <c r="B34" s="43" t="s">
        <v>29</v>
      </c>
      <c r="C34" s="43"/>
      <c r="D34" s="43"/>
      <c r="E34" s="44"/>
    </row>
    <row r="35" spans="1:5" ht="16.5" customHeight="1">
      <c r="A35" s="48"/>
      <c r="B35" s="33" t="s">
        <v>0</v>
      </c>
      <c r="C35" s="33" t="s">
        <v>1</v>
      </c>
      <c r="D35" s="29" t="s">
        <v>42</v>
      </c>
      <c r="E35" s="42" t="s">
        <v>23</v>
      </c>
    </row>
    <row r="36" spans="1:5" s="25" customFormat="1" ht="16.5" customHeight="1">
      <c r="A36" s="16" t="s">
        <v>63</v>
      </c>
      <c r="B36" s="11">
        <f>B8/21086</f>
        <v>0.9742909987669545</v>
      </c>
      <c r="C36" s="12">
        <f>C8/4263</f>
        <v>0.7421534130893738</v>
      </c>
      <c r="D36" s="12">
        <f>D8/1490</f>
        <v>1.1808053691275169</v>
      </c>
      <c r="E36" s="37">
        <f>E8/26839</f>
        <v>0.9488840865904096</v>
      </c>
    </row>
    <row r="37" spans="1:5" s="25" customFormat="1" ht="16.5" customHeight="1">
      <c r="A37" s="16" t="s">
        <v>62</v>
      </c>
      <c r="B37" s="11">
        <f>B9/21155</f>
        <v>0.9748475537697945</v>
      </c>
      <c r="C37" s="12">
        <f>C9/4189</f>
        <v>0.7506803533062784</v>
      </c>
      <c r="D37" s="12">
        <f>D9/1520</f>
        <v>1.1749342105263159</v>
      </c>
      <c r="E37" s="37">
        <f>E9/26864</f>
        <v>0.9512135199523526</v>
      </c>
    </row>
    <row r="38" spans="1:5" s="25" customFormat="1" ht="16.5" customHeight="1">
      <c r="A38" s="16" t="s">
        <v>57</v>
      </c>
      <c r="B38" s="11">
        <f>B10/22504</f>
        <v>0.972898151439744</v>
      </c>
      <c r="C38" s="12">
        <f>C10/4386</f>
        <v>0.7564751481988145</v>
      </c>
      <c r="D38" s="12">
        <f>D10/1519</f>
        <v>1.170572745227123</v>
      </c>
      <c r="E38" s="37">
        <f>E10/28409</f>
        <v>0.9500545601745926</v>
      </c>
    </row>
    <row r="39" spans="1:5" s="25" customFormat="1" ht="16.5" customHeight="1">
      <c r="A39" s="16" t="s">
        <v>55</v>
      </c>
      <c r="B39" s="11">
        <f>B11/22350</f>
        <v>0.972523489932886</v>
      </c>
      <c r="C39" s="12">
        <f>C11/4598</f>
        <v>0.7559373640713354</v>
      </c>
      <c r="D39" s="12">
        <f>D11/1540</f>
        <v>1.151168831168831</v>
      </c>
      <c r="E39" s="37">
        <f>E11/28776</f>
        <v>0.9377432582707812</v>
      </c>
    </row>
    <row r="40" spans="1:5" s="25" customFormat="1" ht="16.5" customHeight="1">
      <c r="A40" s="16" t="s">
        <v>54</v>
      </c>
      <c r="B40" s="11">
        <f>B12/22498</f>
        <v>0.9716730376033426</v>
      </c>
      <c r="C40" s="12">
        <f>C12/4711</f>
        <v>0.7494587136489068</v>
      </c>
      <c r="D40" s="12">
        <f>D12/1567</f>
        <v>1.1523292916400767</v>
      </c>
      <c r="E40" s="37">
        <f>E12/28776</f>
        <v>0.945131359466222</v>
      </c>
    </row>
    <row r="41" spans="1:5" s="25" customFormat="1" ht="16.5" customHeight="1">
      <c r="A41" s="16" t="s">
        <v>52</v>
      </c>
      <c r="B41" s="11">
        <f>B13/22563</f>
        <v>0.9744049993351948</v>
      </c>
      <c r="C41" s="12">
        <f>C13/5001</f>
        <v>0.7316736652669465</v>
      </c>
      <c r="D41" s="12">
        <f>D13/1611</f>
        <v>1.118497827436375</v>
      </c>
      <c r="E41" s="37">
        <f>E13/29175</f>
        <v>0.9407540702656384</v>
      </c>
    </row>
    <row r="42" spans="1:5" s="25" customFormat="1" ht="16.5" customHeight="1">
      <c r="A42" s="16" t="s">
        <v>49</v>
      </c>
      <c r="B42" s="11">
        <f>B14/22757</f>
        <v>0.98124972535923</v>
      </c>
      <c r="C42" s="12">
        <f>C14/5077</f>
        <v>0.7332676777624582</v>
      </c>
      <c r="D42" s="12">
        <f>D14/1632</f>
        <v>1.1202205882352942</v>
      </c>
      <c r="E42" s="37">
        <f>E14/29466</f>
        <v>0.9462193714789927</v>
      </c>
    </row>
    <row r="43" spans="1:5" s="25" customFormat="1" ht="16.5" customHeight="1">
      <c r="A43" s="16" t="s">
        <v>48</v>
      </c>
      <c r="B43" s="11">
        <f>B15/22827</f>
        <v>0.9799491829850615</v>
      </c>
      <c r="C43" s="12">
        <f>C15/5179</f>
        <v>0.7210079165862135</v>
      </c>
      <c r="D43" s="12">
        <f>D15/1701</f>
        <v>1.0909465020576132</v>
      </c>
      <c r="E43" s="37">
        <f>E15/29707</f>
        <v>0.9411620156865385</v>
      </c>
    </row>
    <row r="44" spans="1:5" s="25" customFormat="1" ht="16.5" customHeight="1">
      <c r="A44" s="16" t="s">
        <v>46</v>
      </c>
      <c r="B44" s="11">
        <f>B16/22711</f>
        <v>0.9838404297476994</v>
      </c>
      <c r="C44" s="12">
        <f>C16/5196</f>
        <v>0.7220939183987682</v>
      </c>
      <c r="D44" s="12">
        <f>D16/1710</f>
        <v>1.0842105263157895</v>
      </c>
      <c r="E44" s="37">
        <f>E16/29617</f>
        <v>0.9437147584157747</v>
      </c>
    </row>
    <row r="45" spans="1:5" s="25" customFormat="1" ht="16.5" customHeight="1">
      <c r="A45" s="16" t="s">
        <v>44</v>
      </c>
      <c r="B45" s="11">
        <f>B17/22303</f>
        <v>0.9900416984262208</v>
      </c>
      <c r="C45" s="12">
        <f>C17/5266</f>
        <v>0.7206988226357767</v>
      </c>
      <c r="D45" s="12">
        <f>D17/1737</f>
        <v>1.053483016695452</v>
      </c>
      <c r="E45" s="37">
        <f>E17/29306</f>
        <v>0.9454036716030848</v>
      </c>
    </row>
    <row r="46" spans="1:5" s="25" customFormat="1" ht="16.5" customHeight="1">
      <c r="A46" s="16" t="s">
        <v>41</v>
      </c>
      <c r="B46" s="11">
        <f>B18/21720</f>
        <v>0.9907274401473296</v>
      </c>
      <c r="C46" s="12">
        <f>C18/5349</f>
        <v>0.7151654514862591</v>
      </c>
      <c r="D46" s="12">
        <f>D18/1829</f>
        <v>1.0247402952433025</v>
      </c>
      <c r="E46" s="37">
        <f>E18/28898</f>
        <v>0.9418738320991071</v>
      </c>
    </row>
    <row r="47" spans="1:5" s="25" customFormat="1" ht="16.5" customHeight="1">
      <c r="A47" s="16" t="s">
        <v>39</v>
      </c>
      <c r="B47" s="11">
        <f>B19/21930</f>
        <v>0.9887140902872777</v>
      </c>
      <c r="C47" s="12">
        <f>C19/5529</f>
        <v>0.7091155724362452</v>
      </c>
      <c r="D47" s="12">
        <f>D19/1381</f>
        <v>1.0059377262853006</v>
      </c>
      <c r="E47" s="37">
        <f>E19/28840</f>
        <v>0.9359361997226076</v>
      </c>
    </row>
    <row r="48" spans="1:5" s="25" customFormat="1" ht="16.5" customHeight="1">
      <c r="A48" s="16" t="s">
        <v>35</v>
      </c>
      <c r="B48" s="11">
        <f>B20/21145</f>
        <v>0.9936713170962402</v>
      </c>
      <c r="C48" s="12">
        <f>C20/5595</f>
        <v>0.6950795352993744</v>
      </c>
      <c r="D48" s="12">
        <f>D20/1373</f>
        <v>1.0028769118718135</v>
      </c>
      <c r="E48" s="37">
        <f>E20/28113</f>
        <v>0.9346956923843063</v>
      </c>
    </row>
    <row r="49" spans="1:5" s="25" customFormat="1" ht="16.5" customHeight="1">
      <c r="A49" s="16" t="s">
        <v>34</v>
      </c>
      <c r="B49" s="11">
        <f>B21/20590</f>
        <v>1.000763963088878</v>
      </c>
      <c r="C49" s="12">
        <f>C21/5105</f>
        <v>0.7111439764936337</v>
      </c>
      <c r="D49" s="12">
        <f>D21/1420</f>
        <v>1.0103802816901408</v>
      </c>
      <c r="E49" s="37">
        <f>E21/27115</f>
        <v>0.9467401807117831</v>
      </c>
    </row>
    <row r="50" spans="1:5" s="25" customFormat="1" ht="16.5" customHeight="1">
      <c r="A50" s="16" t="s">
        <v>24</v>
      </c>
      <c r="B50" s="11">
        <f>B22/19510</f>
        <v>1.0040835468990261</v>
      </c>
      <c r="C50" s="12">
        <f>C22/5151</f>
        <v>0.7025490196078431</v>
      </c>
      <c r="D50" s="12">
        <f>D22/1390</f>
        <v>1.00005035971223</v>
      </c>
      <c r="E50" s="37">
        <f>E22/26051</f>
        <v>0.9442466699934743</v>
      </c>
    </row>
    <row r="51" spans="1:7" ht="16.5" customHeight="1">
      <c r="A51" s="17" t="s">
        <v>12</v>
      </c>
      <c r="B51" s="7">
        <v>1.0010470165656997</v>
      </c>
      <c r="C51" s="8">
        <v>0.6891386554621849</v>
      </c>
      <c r="D51" s="8">
        <v>1.0035139092240117</v>
      </c>
      <c r="E51" s="38">
        <v>0.9365139576321521</v>
      </c>
      <c r="G51" s="26"/>
    </row>
    <row r="52" spans="1:7" ht="16.5" customHeight="1">
      <c r="A52" s="17" t="s">
        <v>13</v>
      </c>
      <c r="B52" s="7">
        <v>1.0030827196437746</v>
      </c>
      <c r="C52" s="8">
        <v>0.6950175179789784</v>
      </c>
      <c r="D52" s="8">
        <v>0.990909090909091</v>
      </c>
      <c r="E52" s="38">
        <v>0.9335564715581204</v>
      </c>
      <c r="G52" s="26"/>
    </row>
    <row r="53" spans="1:7" ht="16.5" customHeight="1">
      <c r="A53" s="17" t="s">
        <v>14</v>
      </c>
      <c r="B53" s="7">
        <v>0.9956703810208483</v>
      </c>
      <c r="C53" s="8">
        <v>0.6679070611726267</v>
      </c>
      <c r="D53" s="8">
        <v>0.9983965917893106</v>
      </c>
      <c r="E53" s="38">
        <v>0.918957943129576</v>
      </c>
      <c r="G53" s="26"/>
    </row>
    <row r="54" spans="1:7" ht="16.5" customHeight="1">
      <c r="A54" s="17" t="s">
        <v>15</v>
      </c>
      <c r="B54" s="7">
        <v>0.9955958067117424</v>
      </c>
      <c r="C54" s="8">
        <v>0.6468957871396895</v>
      </c>
      <c r="D54" s="8">
        <v>0.9927477840451249</v>
      </c>
      <c r="E54" s="38">
        <v>0.9125757442697813</v>
      </c>
      <c r="G54" s="26"/>
    </row>
    <row r="55" spans="1:7" ht="16.5" customHeight="1">
      <c r="A55" s="17" t="s">
        <v>16</v>
      </c>
      <c r="B55" s="7">
        <v>1.0073724374312876</v>
      </c>
      <c r="C55" s="8">
        <v>0.64104013566987</v>
      </c>
      <c r="D55" s="8">
        <v>0.9975349219391948</v>
      </c>
      <c r="E55" s="38">
        <v>0.9184063310137809</v>
      </c>
      <c r="G55" s="26"/>
    </row>
    <row r="56" spans="1:7" ht="16.5" customHeight="1">
      <c r="A56" s="17" t="s">
        <v>17</v>
      </c>
      <c r="B56" s="7">
        <v>1.0095349289745086</v>
      </c>
      <c r="C56" s="8">
        <v>0.61141162100855</v>
      </c>
      <c r="D56" s="8">
        <v>0.9965724078834619</v>
      </c>
      <c r="E56" s="38">
        <v>0.9066099036522518</v>
      </c>
      <c r="G56" s="26"/>
    </row>
    <row r="57" spans="1:7" ht="16.5" customHeight="1">
      <c r="A57" s="17" t="s">
        <v>18</v>
      </c>
      <c r="B57" s="7">
        <v>1.015815485996705</v>
      </c>
      <c r="C57" s="8">
        <v>0.5871483269518895</v>
      </c>
      <c r="D57" s="8">
        <v>1.0075757575757576</v>
      </c>
      <c r="E57" s="38">
        <v>0.8996312618041191</v>
      </c>
      <c r="G57" s="26"/>
    </row>
    <row r="58" spans="1:7" ht="16.5" customHeight="1">
      <c r="A58" s="17" t="s">
        <v>19</v>
      </c>
      <c r="B58" s="7">
        <v>1.0098268600842302</v>
      </c>
      <c r="C58" s="8">
        <v>0.5847767360559352</v>
      </c>
      <c r="D58" s="8">
        <v>0.9969574036511156</v>
      </c>
      <c r="E58" s="38">
        <v>0.888973828581707</v>
      </c>
      <c r="G58" s="26"/>
    </row>
    <row r="59" spans="1:7" ht="16.5" customHeight="1">
      <c r="A59" s="17" t="s">
        <v>20</v>
      </c>
      <c r="B59" s="7">
        <v>0.9985231925891119</v>
      </c>
      <c r="C59" s="8">
        <v>0.5783398404345612</v>
      </c>
      <c r="D59" s="8">
        <v>1.0052356020942408</v>
      </c>
      <c r="E59" s="38">
        <v>0.8849744745435313</v>
      </c>
      <c r="G59" s="26"/>
    </row>
    <row r="60" spans="1:7" ht="16.5" customHeight="1" thickBot="1">
      <c r="A60" s="18" t="s">
        <v>21</v>
      </c>
      <c r="B60" s="9">
        <v>0.9982050259274032</v>
      </c>
      <c r="C60" s="10">
        <v>0.6033236994219653</v>
      </c>
      <c r="D60" s="10">
        <v>1.0063897763578276</v>
      </c>
      <c r="E60" s="39">
        <v>0.896965190314635</v>
      </c>
      <c r="G60" s="26"/>
    </row>
    <row r="61" spans="1:7" ht="12.75" customHeight="1">
      <c r="A61" s="27"/>
      <c r="B61" s="26"/>
      <c r="C61" s="26"/>
      <c r="D61" s="26"/>
      <c r="E61" s="26"/>
      <c r="G61" s="26"/>
    </row>
    <row r="62" spans="1:3" ht="12.75" customHeight="1">
      <c r="A62" s="19" t="s">
        <v>22</v>
      </c>
      <c r="B62" s="28"/>
      <c r="C62" s="28"/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sheetProtection/>
  <mergeCells count="4">
    <mergeCell ref="B6:E6"/>
    <mergeCell ref="B34:E34"/>
    <mergeCell ref="A6:A7"/>
    <mergeCell ref="A34:A35"/>
  </mergeCells>
  <hyperlinks>
    <hyperlink ref="A62:C62" location="Definitions!A1" display="Click here to see notes, definitions and source"/>
    <hyperlink ref="A62" location="Definitions!A1" display="Click here to see notes, definitions and source"/>
  </hyperlinks>
  <printOptions horizontalCentered="1"/>
  <pageMargins left="0.5" right="0.5" top="0.6" bottom="0.61" header="0.46" footer="0.5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showGridLines="0" zoomScalePageLayoutView="0" workbookViewId="0" topLeftCell="A1">
      <selection activeCell="B27" sqref="B27"/>
    </sheetView>
  </sheetViews>
  <sheetFormatPr defaultColWidth="9.00390625" defaultRowHeight="15.75"/>
  <cols>
    <col min="1" max="16384" width="9.00390625" style="23" customWidth="1"/>
  </cols>
  <sheetData>
    <row r="1" ht="15.75">
      <c r="A1" s="20" t="s">
        <v>31</v>
      </c>
    </row>
    <row r="2" ht="15">
      <c r="A2" s="40" t="s">
        <v>30</v>
      </c>
    </row>
    <row r="3" ht="12.75">
      <c r="A3" s="22" t="s">
        <v>37</v>
      </c>
    </row>
    <row r="4" spans="1:7" s="21" customFormat="1" ht="15.75">
      <c r="A4" s="22" t="s">
        <v>61</v>
      </c>
      <c r="B4" s="20"/>
      <c r="C4" s="20"/>
      <c r="D4" s="20"/>
      <c r="E4" s="20"/>
      <c r="F4" s="20"/>
      <c r="G4" s="20"/>
    </row>
    <row r="20" spans="1:8" ht="12.75">
      <c r="A20" s="49" t="s">
        <v>36</v>
      </c>
      <c r="B20" s="49"/>
      <c r="C20" s="49"/>
      <c r="D20" s="49"/>
      <c r="E20" s="49"/>
      <c r="F20" s="49"/>
      <c r="G20" s="49"/>
      <c r="H20" s="49"/>
    </row>
    <row r="21" spans="1:8" ht="12.75">
      <c r="A21" s="49"/>
      <c r="B21" s="49"/>
      <c r="C21" s="49"/>
      <c r="D21" s="49"/>
      <c r="E21" s="49"/>
      <c r="F21" s="49"/>
      <c r="G21" s="49"/>
      <c r="H21" s="49"/>
    </row>
    <row r="23" spans="1:8" ht="12.75">
      <c r="A23" s="50" t="s">
        <v>64</v>
      </c>
      <c r="B23" s="50"/>
      <c r="C23" s="50"/>
      <c r="D23" s="50"/>
      <c r="E23" s="50"/>
      <c r="F23" s="50"/>
      <c r="G23" s="50"/>
      <c r="H23" s="50"/>
    </row>
    <row r="24" spans="1:8" ht="12.75">
      <c r="A24" s="50"/>
      <c r="B24" s="50"/>
      <c r="C24" s="50"/>
      <c r="D24" s="50"/>
      <c r="E24" s="50"/>
      <c r="F24" s="50"/>
      <c r="G24" s="50"/>
      <c r="H24" s="50"/>
    </row>
    <row r="27" spans="1:3" ht="12.75">
      <c r="A27" s="41" t="s">
        <v>27</v>
      </c>
      <c r="B27" s="41"/>
      <c r="C27" s="41"/>
    </row>
  </sheetData>
  <sheetProtection/>
  <mergeCells count="2">
    <mergeCell ref="A20:H21"/>
    <mergeCell ref="A23:H24"/>
  </mergeCells>
  <hyperlinks>
    <hyperlink ref="A27" location="'Enr_FTE_Comp_F_1995-2005'!A1" display="Click here to see data table"/>
    <hyperlink ref="A27:C27" location="Enr_FTE_Comp!A1" display="Click here to see data table"/>
  </hyperlink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Wilson</dc:creator>
  <cp:keywords/>
  <dc:description/>
  <cp:lastModifiedBy>Deborah Wilson </cp:lastModifiedBy>
  <cp:lastPrinted>2019-12-06T13:54:42Z</cp:lastPrinted>
  <dcterms:created xsi:type="dcterms:W3CDTF">2006-06-29T18:20:51Z</dcterms:created>
  <dcterms:modified xsi:type="dcterms:W3CDTF">2019-12-12T14:15:21Z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